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884"/>
  </bookViews>
  <sheets>
    <sheet name="Carátula" sheetId="1" r:id="rId1"/>
    <sheet name="Índice" sheetId="2" r:id="rId2"/>
    <sheet name="Sur" sheetId="26" r:id="rId3"/>
    <sheet name="Arequipa" sheetId="27" r:id="rId4"/>
    <sheet name="Cusco" sheetId="32" r:id="rId5"/>
    <sheet name="Madre de Dios" sheetId="33" r:id="rId6"/>
    <sheet name="Moquegua" sheetId="34" r:id="rId7"/>
    <sheet name="Puno" sheetId="35" r:id="rId8"/>
    <sheet name="Tacna" sheetId="36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CM">[1]Data!$B$1</definedName>
    <definedName name="CR">[1]Data!$Q$1</definedName>
    <definedName name="d" localSheetId="3">#REF!</definedName>
    <definedName name="d" localSheetId="4">#REF!</definedName>
    <definedName name="d" localSheetId="5">#REF!</definedName>
    <definedName name="d" localSheetId="6">#REF!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 localSheetId="3">#REF!</definedName>
    <definedName name="GAdmin" localSheetId="4">#REF!</definedName>
    <definedName name="GAdmin" localSheetId="5">#REF!</definedName>
    <definedName name="GAdmin" localSheetId="6">#REF!</definedName>
    <definedName name="GAdmin">#REF!</definedName>
    <definedName name="Indic.Propuestos" localSheetId="3">'[4]Ctas-Ind (1)'!#REF!</definedName>
    <definedName name="Indic.Propuestos" localSheetId="4">'[4]Ctas-Ind (1)'!#REF!</definedName>
    <definedName name="Indic.Propuestos" localSheetId="5">'[4]Ctas-Ind (1)'!#REF!</definedName>
    <definedName name="Indic.Propuestos" localSheetId="6">'[4]Ctas-Ind (1)'!#REF!</definedName>
    <definedName name="Indic.Propuestos">'[4]Ctas-Ind (1)'!#REF!</definedName>
    <definedName name="INDICE" localSheetId="3">[5]!INDICE</definedName>
    <definedName name="INDICE" localSheetId="4">[5]!INDICE</definedName>
    <definedName name="INDICE" localSheetId="5">[5]!INDICE</definedName>
    <definedName name="INDICE" localSheetId="6">[5]!INDICE</definedName>
    <definedName name="INDICE">[5]!INDICE</definedName>
    <definedName name="IngresF" localSheetId="3">#REF!</definedName>
    <definedName name="IngresF" localSheetId="4">#REF!</definedName>
    <definedName name="IngresF" localSheetId="5">#REF!</definedName>
    <definedName name="IngresF" localSheetId="6">#REF!</definedName>
    <definedName name="IngresF">#REF!</definedName>
    <definedName name="MFinanc" localSheetId="3">#REF!</definedName>
    <definedName name="MFinanc" localSheetId="4">#REF!</definedName>
    <definedName name="MFinanc" localSheetId="5">#REF!</definedName>
    <definedName name="MFinanc" localSheetId="6">#REF!</definedName>
    <definedName name="MFinanc">#REF!</definedName>
    <definedName name="perucamaras">Carátula!$A$1:$S$24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 localSheetId="3">#REF!</definedName>
    <definedName name="Utilid" localSheetId="4">#REF!</definedName>
    <definedName name="Utilid" localSheetId="5">#REF!</definedName>
    <definedName name="Utilid" localSheetId="6">#REF!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O82" i="32" l="1"/>
  <c r="O83" i="32"/>
  <c r="O84" i="32"/>
  <c r="O81" i="32"/>
  <c r="K12" i="36" l="1"/>
  <c r="D41" i="35"/>
  <c r="D41" i="33"/>
  <c r="D41" i="32" l="1"/>
  <c r="D41" i="27"/>
  <c r="D57" i="26" l="1"/>
  <c r="U62" i="26" l="1"/>
  <c r="M42" i="26"/>
  <c r="M41" i="26"/>
  <c r="M40" i="26"/>
  <c r="O40" i="26" s="1"/>
  <c r="M39" i="26"/>
  <c r="M38" i="26"/>
  <c r="M37" i="26"/>
  <c r="L42" i="26"/>
  <c r="L41" i="26"/>
  <c r="L40" i="26"/>
  <c r="L39" i="26"/>
  <c r="L38" i="26"/>
  <c r="L37" i="26"/>
  <c r="F40" i="26"/>
  <c r="F39" i="26"/>
  <c r="F42" i="26"/>
  <c r="F41" i="26"/>
  <c r="F37" i="26"/>
  <c r="F38" i="26"/>
  <c r="E40" i="26"/>
  <c r="E39" i="26"/>
  <c r="E42" i="26"/>
  <c r="E41" i="26"/>
  <c r="E37" i="26"/>
  <c r="E38" i="26"/>
  <c r="I87" i="26"/>
  <c r="I86" i="26"/>
  <c r="I85" i="26"/>
  <c r="I84" i="26"/>
  <c r="I83" i="26"/>
  <c r="I82" i="26"/>
  <c r="I81" i="26"/>
  <c r="I80" i="26"/>
  <c r="I79" i="26"/>
  <c r="G40" i="26" l="1"/>
  <c r="G42" i="26"/>
  <c r="G39" i="26"/>
  <c r="O42" i="26"/>
  <c r="N41" i="26"/>
  <c r="N40" i="26"/>
  <c r="N42" i="26"/>
  <c r="O41" i="26"/>
  <c r="N66" i="35" l="1"/>
  <c r="M66" i="35"/>
  <c r="L66" i="35"/>
  <c r="N65" i="35"/>
  <c r="M65" i="35"/>
  <c r="L65" i="35"/>
  <c r="J3" i="35"/>
  <c r="B4" i="35"/>
  <c r="N67" i="35"/>
  <c r="M67" i="35"/>
  <c r="L67" i="35"/>
  <c r="N64" i="35"/>
  <c r="M64" i="35"/>
  <c r="L64" i="35"/>
  <c r="N63" i="35"/>
  <c r="M63" i="35"/>
  <c r="L63" i="35"/>
  <c r="B4" i="36"/>
  <c r="B4" i="34"/>
  <c r="J3" i="33"/>
  <c r="M75" i="33"/>
  <c r="L75" i="33"/>
  <c r="K75" i="33"/>
  <c r="M74" i="33"/>
  <c r="L74" i="33"/>
  <c r="K74" i="33"/>
  <c r="M73" i="33"/>
  <c r="L73" i="33"/>
  <c r="K73" i="33"/>
  <c r="M72" i="33"/>
  <c r="L72" i="33"/>
  <c r="K72" i="33"/>
  <c r="M71" i="33"/>
  <c r="L71" i="33"/>
  <c r="K71" i="33"/>
  <c r="M70" i="33"/>
  <c r="L70" i="33"/>
  <c r="K70" i="33"/>
  <c r="M69" i="33"/>
  <c r="L69" i="33"/>
  <c r="K69" i="33"/>
  <c r="M68" i="33"/>
  <c r="L68" i="33"/>
  <c r="K68" i="33"/>
  <c r="M67" i="33"/>
  <c r="L67" i="33"/>
  <c r="K67" i="33"/>
  <c r="M66" i="33"/>
  <c r="L66" i="33"/>
  <c r="K66" i="33"/>
  <c r="M65" i="33"/>
  <c r="L65" i="33"/>
  <c r="K65" i="33"/>
  <c r="M64" i="33"/>
  <c r="L64" i="33"/>
  <c r="K64" i="33"/>
  <c r="M63" i="33"/>
  <c r="L63" i="33"/>
  <c r="K63" i="33"/>
  <c r="J3" i="27"/>
  <c r="J3" i="32"/>
  <c r="N95" i="32"/>
  <c r="M95" i="32"/>
  <c r="L95" i="32"/>
  <c r="N94" i="32"/>
  <c r="M94" i="32"/>
  <c r="L94" i="32"/>
  <c r="N93" i="32"/>
  <c r="M93" i="32"/>
  <c r="L93" i="32"/>
  <c r="N92" i="32"/>
  <c r="M92" i="32"/>
  <c r="L92" i="32"/>
  <c r="N91" i="32"/>
  <c r="M91" i="32"/>
  <c r="L91" i="32"/>
  <c r="N90" i="32"/>
  <c r="M90" i="32"/>
  <c r="L90" i="32"/>
  <c r="N84" i="32"/>
  <c r="M84" i="32"/>
  <c r="L84" i="32"/>
  <c r="N83" i="32"/>
  <c r="M83" i="32"/>
  <c r="L83" i="32"/>
  <c r="N82" i="32"/>
  <c r="M82" i="32"/>
  <c r="L82" i="32"/>
  <c r="N81" i="32"/>
  <c r="M81" i="32"/>
  <c r="L81" i="32"/>
  <c r="M75" i="32"/>
  <c r="L75" i="32"/>
  <c r="K75" i="32"/>
  <c r="M74" i="32"/>
  <c r="L74" i="32"/>
  <c r="K74" i="32"/>
  <c r="M73" i="32"/>
  <c r="L73" i="32"/>
  <c r="K73" i="32"/>
  <c r="M72" i="32"/>
  <c r="L72" i="32"/>
  <c r="K72" i="32"/>
  <c r="M71" i="32"/>
  <c r="L71" i="32"/>
  <c r="K71" i="32"/>
  <c r="M70" i="32"/>
  <c r="L70" i="32"/>
  <c r="K70" i="32"/>
  <c r="M69" i="32"/>
  <c r="L69" i="32"/>
  <c r="K69" i="32"/>
  <c r="M68" i="32"/>
  <c r="L68" i="32"/>
  <c r="K68" i="32"/>
  <c r="M67" i="32"/>
  <c r="L67" i="32"/>
  <c r="K67" i="32"/>
  <c r="M66" i="32"/>
  <c r="L66" i="32"/>
  <c r="K66" i="32"/>
  <c r="M65" i="32"/>
  <c r="L65" i="32"/>
  <c r="K65" i="32"/>
  <c r="M64" i="32"/>
  <c r="L64" i="32"/>
  <c r="K64" i="32"/>
  <c r="M63" i="32"/>
  <c r="L63" i="32"/>
  <c r="K63" i="32"/>
  <c r="M93" i="27" l="1"/>
  <c r="L93" i="27"/>
  <c r="K93" i="27"/>
  <c r="M92" i="27"/>
  <c r="L92" i="27"/>
  <c r="K92" i="27"/>
  <c r="M91" i="27"/>
  <c r="L91" i="27"/>
  <c r="K91" i="27"/>
  <c r="M90" i="27"/>
  <c r="L90" i="27"/>
  <c r="K90" i="27"/>
  <c r="M89" i="27"/>
  <c r="L89" i="27"/>
  <c r="K89" i="27"/>
  <c r="M88" i="27"/>
  <c r="L88" i="27"/>
  <c r="K88" i="27"/>
  <c r="M87" i="27"/>
  <c r="L87" i="27"/>
  <c r="K87" i="27"/>
  <c r="M86" i="27"/>
  <c r="L86" i="27"/>
  <c r="K86" i="27"/>
  <c r="M85" i="27"/>
  <c r="L85" i="27"/>
  <c r="K85" i="27"/>
  <c r="M84" i="27"/>
  <c r="L84" i="27"/>
  <c r="K84" i="27"/>
  <c r="M83" i="27"/>
  <c r="L83" i="27"/>
  <c r="K83" i="27"/>
  <c r="M82" i="27"/>
  <c r="L82" i="27"/>
  <c r="K82" i="27"/>
  <c r="M81" i="27"/>
  <c r="L81" i="27"/>
  <c r="K81" i="27"/>
  <c r="K64" i="27"/>
  <c r="L64" i="27"/>
  <c r="M64" i="27"/>
  <c r="K65" i="27"/>
  <c r="L65" i="27"/>
  <c r="M65" i="27"/>
  <c r="K66" i="27"/>
  <c r="L66" i="27"/>
  <c r="M66" i="27"/>
  <c r="K67" i="27"/>
  <c r="L67" i="27"/>
  <c r="M67" i="27"/>
  <c r="K68" i="27"/>
  <c r="L68" i="27"/>
  <c r="M68" i="27"/>
  <c r="K69" i="27"/>
  <c r="L69" i="27"/>
  <c r="M69" i="27"/>
  <c r="K70" i="27"/>
  <c r="L70" i="27"/>
  <c r="M70" i="27"/>
  <c r="K71" i="27"/>
  <c r="L71" i="27"/>
  <c r="M71" i="27"/>
  <c r="K72" i="27"/>
  <c r="L72" i="27"/>
  <c r="M72" i="27"/>
  <c r="K73" i="27"/>
  <c r="L73" i="27"/>
  <c r="M73" i="27"/>
  <c r="K74" i="27"/>
  <c r="L74" i="27"/>
  <c r="M74" i="27"/>
  <c r="K75" i="27"/>
  <c r="L75" i="27"/>
  <c r="M75" i="27"/>
  <c r="M63" i="27"/>
  <c r="L63" i="27"/>
  <c r="K63" i="27"/>
  <c r="K52" i="27" l="1"/>
  <c r="I25" i="26" l="1"/>
  <c r="I24" i="26"/>
  <c r="I23" i="26"/>
  <c r="I22" i="26"/>
  <c r="I21" i="26"/>
  <c r="I20" i="26"/>
  <c r="I19" i="26"/>
  <c r="I18" i="26"/>
  <c r="I17" i="26"/>
  <c r="I16" i="26"/>
  <c r="I15" i="26"/>
  <c r="I14" i="26"/>
  <c r="I13" i="26"/>
  <c r="I12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K52" i="36" l="1"/>
  <c r="L52" i="36" s="1"/>
  <c r="L51" i="36"/>
  <c r="L50" i="36"/>
  <c r="F49" i="36"/>
  <c r="G47" i="36" s="1"/>
  <c r="L48" i="36"/>
  <c r="L47" i="36"/>
  <c r="L45" i="36"/>
  <c r="L44" i="36"/>
  <c r="G44" i="36"/>
  <c r="G43" i="36"/>
  <c r="L42" i="36"/>
  <c r="G42" i="36"/>
  <c r="G41" i="36"/>
  <c r="K25" i="36"/>
  <c r="K24" i="36"/>
  <c r="J24" i="36"/>
  <c r="H24" i="36"/>
  <c r="K23" i="36"/>
  <c r="J23" i="36"/>
  <c r="H23" i="36"/>
  <c r="K22" i="36"/>
  <c r="I29" i="36" s="1"/>
  <c r="J22" i="36"/>
  <c r="H22" i="36"/>
  <c r="K21" i="36"/>
  <c r="L21" i="36" s="1"/>
  <c r="J21" i="36"/>
  <c r="H21" i="36"/>
  <c r="K20" i="36"/>
  <c r="J20" i="36"/>
  <c r="H20" i="36"/>
  <c r="K19" i="36"/>
  <c r="J19" i="36"/>
  <c r="H19" i="36"/>
  <c r="K18" i="36"/>
  <c r="J18" i="36"/>
  <c r="H18" i="36"/>
  <c r="K17" i="36"/>
  <c r="G28" i="36" s="1"/>
  <c r="J17" i="36"/>
  <c r="H17" i="36"/>
  <c r="K16" i="36"/>
  <c r="J16" i="36"/>
  <c r="H16" i="36"/>
  <c r="K15" i="36"/>
  <c r="J15" i="36"/>
  <c r="H15" i="36"/>
  <c r="K14" i="36"/>
  <c r="J14" i="36"/>
  <c r="H14" i="36"/>
  <c r="K13" i="36"/>
  <c r="L13" i="36" s="1"/>
  <c r="J13" i="36"/>
  <c r="H13" i="36"/>
  <c r="I27" i="36"/>
  <c r="J12" i="36"/>
  <c r="H12" i="36"/>
  <c r="B3" i="36"/>
  <c r="K52" i="35"/>
  <c r="L50" i="35" s="1"/>
  <c r="F49" i="35"/>
  <c r="G43" i="35" s="1"/>
  <c r="K25" i="35"/>
  <c r="K24" i="35"/>
  <c r="J24" i="35"/>
  <c r="H24" i="35"/>
  <c r="K23" i="35"/>
  <c r="J23" i="35"/>
  <c r="H23" i="35"/>
  <c r="K22" i="35"/>
  <c r="I29" i="35" s="1"/>
  <c r="J22" i="35"/>
  <c r="H22" i="35"/>
  <c r="K21" i="35"/>
  <c r="J21" i="35"/>
  <c r="H21" i="35"/>
  <c r="K20" i="35"/>
  <c r="J20" i="35"/>
  <c r="H20" i="35"/>
  <c r="K19" i="35"/>
  <c r="J19" i="35"/>
  <c r="H19" i="35"/>
  <c r="K18" i="35"/>
  <c r="J18" i="35"/>
  <c r="H18" i="35"/>
  <c r="K17" i="35"/>
  <c r="G28" i="35" s="1"/>
  <c r="J17" i="35"/>
  <c r="H17" i="35"/>
  <c r="K16" i="35"/>
  <c r="J16" i="35"/>
  <c r="H16" i="35"/>
  <c r="K15" i="35"/>
  <c r="J15" i="35"/>
  <c r="H15" i="35"/>
  <c r="K14" i="35"/>
  <c r="J14" i="35"/>
  <c r="H14" i="35"/>
  <c r="K13" i="35"/>
  <c r="J13" i="35"/>
  <c r="H13" i="35"/>
  <c r="K12" i="35"/>
  <c r="J12" i="35"/>
  <c r="H12" i="35"/>
  <c r="B3" i="35"/>
  <c r="L12" i="35" l="1"/>
  <c r="L16" i="35"/>
  <c r="L20" i="35"/>
  <c r="L24" i="35"/>
  <c r="L41" i="36"/>
  <c r="C35" i="36" s="1"/>
  <c r="L43" i="36"/>
  <c r="L46" i="36"/>
  <c r="L49" i="36"/>
  <c r="L41" i="35"/>
  <c r="L47" i="35"/>
  <c r="L44" i="35"/>
  <c r="L45" i="35"/>
  <c r="L51" i="35"/>
  <c r="L43" i="35"/>
  <c r="L48" i="35"/>
  <c r="L42" i="35"/>
  <c r="L46" i="35"/>
  <c r="L49" i="35"/>
  <c r="L52" i="35"/>
  <c r="G46" i="36"/>
  <c r="G48" i="36"/>
  <c r="G49" i="36"/>
  <c r="F52" i="36"/>
  <c r="H46" i="36" s="1"/>
  <c r="G45" i="36"/>
  <c r="G45" i="35"/>
  <c r="G47" i="35"/>
  <c r="G42" i="35"/>
  <c r="G44" i="35"/>
  <c r="G46" i="35"/>
  <c r="G48" i="35"/>
  <c r="G49" i="35"/>
  <c r="F52" i="35"/>
  <c r="H41" i="35" s="1"/>
  <c r="G41" i="35"/>
  <c r="L15" i="36"/>
  <c r="L19" i="36"/>
  <c r="L23" i="36"/>
  <c r="L13" i="35"/>
  <c r="L21" i="35"/>
  <c r="L16" i="36"/>
  <c r="L20" i="36"/>
  <c r="L24" i="36"/>
  <c r="L14" i="36"/>
  <c r="L18" i="36"/>
  <c r="L19" i="35"/>
  <c r="L23" i="35"/>
  <c r="L14" i="35"/>
  <c r="L18" i="35"/>
  <c r="L15" i="35"/>
  <c r="N22" i="36"/>
  <c r="C7" i="36" s="1"/>
  <c r="G29" i="36"/>
  <c r="K29" i="36" s="1"/>
  <c r="G27" i="36"/>
  <c r="K27" i="36" s="1"/>
  <c r="I28" i="36"/>
  <c r="K28" i="36" s="1"/>
  <c r="L12" i="36"/>
  <c r="L17" i="36"/>
  <c r="L22" i="36"/>
  <c r="L17" i="35"/>
  <c r="I27" i="35"/>
  <c r="N22" i="35"/>
  <c r="C7" i="35" s="1"/>
  <c r="G29" i="35"/>
  <c r="K29" i="35" s="1"/>
  <c r="G27" i="35"/>
  <c r="I28" i="35"/>
  <c r="K28" i="35" s="1"/>
  <c r="L22" i="35"/>
  <c r="H43" i="35" l="1"/>
  <c r="C35" i="35"/>
  <c r="H52" i="36"/>
  <c r="H51" i="36"/>
  <c r="H43" i="36"/>
  <c r="H42" i="36"/>
  <c r="H47" i="36"/>
  <c r="H45" i="36"/>
  <c r="H48" i="36"/>
  <c r="H44" i="36"/>
  <c r="H41" i="36"/>
  <c r="H46" i="35"/>
  <c r="H51" i="35"/>
  <c r="H45" i="35"/>
  <c r="H48" i="35"/>
  <c r="H44" i="35"/>
  <c r="H52" i="35"/>
  <c r="H42" i="35"/>
  <c r="H47" i="35"/>
  <c r="K27" i="35"/>
  <c r="B4" i="26" l="1"/>
  <c r="K72" i="26"/>
  <c r="F65" i="26"/>
  <c r="F72" i="26" s="1"/>
  <c r="H66" i="26" l="1"/>
  <c r="H70" i="26"/>
  <c r="L70" i="26"/>
  <c r="L68" i="26"/>
  <c r="L66" i="26"/>
  <c r="L69" i="26"/>
  <c r="L67" i="26"/>
  <c r="L62" i="26"/>
  <c r="L58" i="26"/>
  <c r="L65" i="26"/>
  <c r="L61" i="26"/>
  <c r="L57" i="26"/>
  <c r="L64" i="26"/>
  <c r="L60" i="26"/>
  <c r="L71" i="26"/>
  <c r="L63" i="26"/>
  <c r="L59" i="26"/>
  <c r="G63" i="26"/>
  <c r="G59" i="26"/>
  <c r="G62" i="26"/>
  <c r="G61" i="26"/>
  <c r="G57" i="26"/>
  <c r="G64" i="26"/>
  <c r="G60" i="26"/>
  <c r="G58" i="26"/>
  <c r="B4" i="27"/>
  <c r="B4" i="32"/>
  <c r="L72" i="26" l="1"/>
  <c r="G65" i="26"/>
  <c r="H69" i="26"/>
  <c r="H68" i="26"/>
  <c r="H58" i="26"/>
  <c r="H63" i="26"/>
  <c r="H60" i="26"/>
  <c r="H61" i="26"/>
  <c r="H59" i="26"/>
  <c r="H64" i="26"/>
  <c r="H67" i="26"/>
  <c r="H71" i="26"/>
  <c r="H62" i="26"/>
  <c r="H57" i="26"/>
  <c r="C50" i="26"/>
  <c r="K52" i="34"/>
  <c r="L51" i="34" s="1"/>
  <c r="F49" i="34"/>
  <c r="G47" i="34" s="1"/>
  <c r="K52" i="33"/>
  <c r="L52" i="33" s="1"/>
  <c r="F49" i="33"/>
  <c r="G49" i="33" s="1"/>
  <c r="K52" i="32"/>
  <c r="L50" i="32" s="1"/>
  <c r="F49" i="32"/>
  <c r="L47" i="33" l="1"/>
  <c r="H72" i="26"/>
  <c r="L43" i="34"/>
  <c r="L45" i="34"/>
  <c r="L49" i="34"/>
  <c r="L41" i="34"/>
  <c r="L46" i="34"/>
  <c r="L50" i="34"/>
  <c r="L42" i="34"/>
  <c r="L47" i="34"/>
  <c r="L52" i="34"/>
  <c r="L44" i="34"/>
  <c r="L48" i="34"/>
  <c r="G42" i="34"/>
  <c r="G44" i="34"/>
  <c r="G46" i="34"/>
  <c r="F52" i="34"/>
  <c r="H42" i="34" s="1"/>
  <c r="G41" i="34"/>
  <c r="G43" i="34"/>
  <c r="G48" i="34"/>
  <c r="G49" i="34"/>
  <c r="G45" i="34"/>
  <c r="L43" i="33"/>
  <c r="G41" i="33"/>
  <c r="G45" i="33"/>
  <c r="G41" i="32"/>
  <c r="G43" i="32"/>
  <c r="G47" i="32"/>
  <c r="G44" i="32"/>
  <c r="G48" i="32"/>
  <c r="G45" i="32"/>
  <c r="G42" i="32"/>
  <c r="G46" i="32"/>
  <c r="L43" i="32"/>
  <c r="L42" i="33"/>
  <c r="G44" i="33"/>
  <c r="L46" i="33"/>
  <c r="L41" i="33"/>
  <c r="G43" i="33"/>
  <c r="L45" i="33"/>
  <c r="G47" i="33"/>
  <c r="L49" i="33"/>
  <c r="F52" i="33"/>
  <c r="G42" i="33"/>
  <c r="L44" i="33"/>
  <c r="G46" i="33"/>
  <c r="L48" i="33"/>
  <c r="L50" i="33"/>
  <c r="G48" i="33"/>
  <c r="L51" i="33"/>
  <c r="L47" i="32"/>
  <c r="L42" i="32"/>
  <c r="L46" i="32"/>
  <c r="G49" i="32"/>
  <c r="L51" i="32"/>
  <c r="L52" i="32"/>
  <c r="L41" i="32"/>
  <c r="L45" i="32"/>
  <c r="L49" i="32"/>
  <c r="F52" i="32"/>
  <c r="L44" i="32"/>
  <c r="L48" i="32"/>
  <c r="F49" i="27"/>
  <c r="F52" i="27" s="1"/>
  <c r="H52" i="27" s="1"/>
  <c r="H41" i="34" l="1"/>
  <c r="H46" i="34"/>
  <c r="H45" i="34"/>
  <c r="H44" i="34"/>
  <c r="H48" i="34"/>
  <c r="H43" i="34"/>
  <c r="H52" i="34"/>
  <c r="H51" i="34"/>
  <c r="H47" i="34"/>
  <c r="C35" i="34"/>
  <c r="C35" i="33"/>
  <c r="C35" i="32"/>
  <c r="H45" i="33"/>
  <c r="H41" i="33"/>
  <c r="H51" i="33"/>
  <c r="H46" i="33"/>
  <c r="H52" i="33"/>
  <c r="H47" i="33"/>
  <c r="H43" i="33"/>
  <c r="H48" i="33"/>
  <c r="H44" i="33"/>
  <c r="H42" i="33"/>
  <c r="H52" i="32"/>
  <c r="H47" i="32"/>
  <c r="H43" i="32"/>
  <c r="H48" i="32"/>
  <c r="H44" i="32"/>
  <c r="H45" i="32"/>
  <c r="H41" i="32"/>
  <c r="H42" i="32"/>
  <c r="H51" i="32"/>
  <c r="H46" i="32"/>
  <c r="G49" i="27"/>
  <c r="H44" i="27"/>
  <c r="G42" i="27"/>
  <c r="G46" i="27"/>
  <c r="H41" i="27"/>
  <c r="H45" i="27"/>
  <c r="H51" i="27"/>
  <c r="G44" i="27"/>
  <c r="G48" i="27"/>
  <c r="H43" i="27"/>
  <c r="H47" i="27"/>
  <c r="G45" i="27"/>
  <c r="H48" i="27"/>
  <c r="G43" i="27"/>
  <c r="G47" i="27"/>
  <c r="H42" i="27"/>
  <c r="H46" i="27"/>
  <c r="G41" i="27"/>
  <c r="L50" i="27"/>
  <c r="L44" i="27" l="1"/>
  <c r="L48" i="27"/>
  <c r="L52" i="27"/>
  <c r="L45" i="27"/>
  <c r="L49" i="27"/>
  <c r="L43" i="27"/>
  <c r="L47" i="27"/>
  <c r="L51" i="27"/>
  <c r="L41" i="27"/>
  <c r="C35" i="27" s="1"/>
  <c r="L42" i="27"/>
  <c r="L46" i="27"/>
  <c r="G38" i="26" l="1"/>
  <c r="G37" i="26"/>
  <c r="G41" i="26"/>
  <c r="E43" i="26" l="1"/>
  <c r="B3" i="26"/>
  <c r="B3" i="34"/>
  <c r="B3" i="33"/>
  <c r="B3" i="32"/>
  <c r="K25" i="34"/>
  <c r="K24" i="34"/>
  <c r="J24" i="34"/>
  <c r="H24" i="34"/>
  <c r="K23" i="34"/>
  <c r="J23" i="34"/>
  <c r="H23" i="34"/>
  <c r="K22" i="34"/>
  <c r="G29" i="34" s="1"/>
  <c r="J22" i="34"/>
  <c r="H22" i="34"/>
  <c r="K21" i="34"/>
  <c r="J21" i="34"/>
  <c r="H21" i="34"/>
  <c r="K20" i="34"/>
  <c r="J20" i="34"/>
  <c r="H20" i="34"/>
  <c r="K19" i="34"/>
  <c r="J19" i="34"/>
  <c r="H19" i="34"/>
  <c r="K18" i="34"/>
  <c r="J18" i="34"/>
  <c r="H18" i="34"/>
  <c r="K17" i="34"/>
  <c r="I28" i="34" s="1"/>
  <c r="J17" i="34"/>
  <c r="H17" i="34"/>
  <c r="K16" i="34"/>
  <c r="J16" i="34"/>
  <c r="H16" i="34"/>
  <c r="K15" i="34"/>
  <c r="J15" i="34"/>
  <c r="H15" i="34"/>
  <c r="K14" i="34"/>
  <c r="J14" i="34"/>
  <c r="H14" i="34"/>
  <c r="K13" i="34"/>
  <c r="J13" i="34"/>
  <c r="H13" i="34"/>
  <c r="K12" i="34"/>
  <c r="G27" i="34" s="1"/>
  <c r="J12" i="34"/>
  <c r="H12" i="34"/>
  <c r="K25" i="33"/>
  <c r="K24" i="33"/>
  <c r="J24" i="33"/>
  <c r="H24" i="33"/>
  <c r="K23" i="33"/>
  <c r="J23" i="33"/>
  <c r="H23" i="33"/>
  <c r="K22" i="33"/>
  <c r="G29" i="33" s="1"/>
  <c r="J22" i="33"/>
  <c r="H22" i="33"/>
  <c r="K21" i="33"/>
  <c r="J21" i="33"/>
  <c r="H21" i="33"/>
  <c r="K20" i="33"/>
  <c r="J20" i="33"/>
  <c r="H20" i="33"/>
  <c r="K19" i="33"/>
  <c r="J19" i="33"/>
  <c r="H19" i="33"/>
  <c r="K18" i="33"/>
  <c r="J18" i="33"/>
  <c r="H18" i="33"/>
  <c r="K17" i="33"/>
  <c r="I28" i="33" s="1"/>
  <c r="J17" i="33"/>
  <c r="H17" i="33"/>
  <c r="K16" i="33"/>
  <c r="J16" i="33"/>
  <c r="H16" i="33"/>
  <c r="K15" i="33"/>
  <c r="J15" i="33"/>
  <c r="H15" i="33"/>
  <c r="K14" i="33"/>
  <c r="J14" i="33"/>
  <c r="H14" i="33"/>
  <c r="K13" i="33"/>
  <c r="J13" i="33"/>
  <c r="H13" i="33"/>
  <c r="K12" i="33"/>
  <c r="G27" i="33" s="1"/>
  <c r="J12" i="33"/>
  <c r="H12" i="33"/>
  <c r="K25" i="32"/>
  <c r="K24" i="32"/>
  <c r="J24" i="32"/>
  <c r="H24" i="32"/>
  <c r="K23" i="32"/>
  <c r="J23" i="32"/>
  <c r="H23" i="32"/>
  <c r="K22" i="32"/>
  <c r="G29" i="32" s="1"/>
  <c r="J22" i="32"/>
  <c r="H22" i="32"/>
  <c r="K21" i="32"/>
  <c r="J21" i="32"/>
  <c r="H21" i="32"/>
  <c r="K20" i="32"/>
  <c r="J20" i="32"/>
  <c r="H20" i="32"/>
  <c r="K19" i="32"/>
  <c r="J19" i="32"/>
  <c r="H19" i="32"/>
  <c r="K18" i="32"/>
  <c r="J18" i="32"/>
  <c r="H18" i="32"/>
  <c r="K17" i="32"/>
  <c r="I28" i="32" s="1"/>
  <c r="J17" i="32"/>
  <c r="H17" i="32"/>
  <c r="K16" i="32"/>
  <c r="J16" i="32"/>
  <c r="H16" i="32"/>
  <c r="K15" i="32"/>
  <c r="J15" i="32"/>
  <c r="H15" i="32"/>
  <c r="K14" i="32"/>
  <c r="J14" i="32"/>
  <c r="H14" i="32"/>
  <c r="K13" i="32"/>
  <c r="J13" i="32"/>
  <c r="H13" i="32"/>
  <c r="K12" i="32"/>
  <c r="G27" i="32" s="1"/>
  <c r="J12" i="32"/>
  <c r="H12" i="32"/>
  <c r="L15" i="33" l="1"/>
  <c r="L19" i="33"/>
  <c r="L15" i="32"/>
  <c r="L19" i="32"/>
  <c r="L13" i="34"/>
  <c r="L21" i="34"/>
  <c r="G28" i="33"/>
  <c r="K28" i="33" s="1"/>
  <c r="O37" i="26"/>
  <c r="N37" i="26"/>
  <c r="O38" i="26"/>
  <c r="N38" i="26"/>
  <c r="H14" i="26"/>
  <c r="H18" i="26"/>
  <c r="H22" i="26"/>
  <c r="J12" i="26"/>
  <c r="J16" i="26"/>
  <c r="K20" i="26"/>
  <c r="J24" i="26"/>
  <c r="F43" i="26"/>
  <c r="K17" i="26"/>
  <c r="I28" i="26" s="1"/>
  <c r="K21" i="26"/>
  <c r="K25" i="26"/>
  <c r="J19" i="26"/>
  <c r="K24" i="26"/>
  <c r="H15" i="26"/>
  <c r="H19" i="26"/>
  <c r="H23" i="26"/>
  <c r="H24" i="26"/>
  <c r="H20" i="26"/>
  <c r="K13" i="26"/>
  <c r="K16" i="26"/>
  <c r="H16" i="26"/>
  <c r="J14" i="26"/>
  <c r="J15" i="26"/>
  <c r="J13" i="26"/>
  <c r="K15" i="26"/>
  <c r="J20" i="26"/>
  <c r="K12" i="26"/>
  <c r="G27" i="26" s="1"/>
  <c r="J17" i="26"/>
  <c r="J21" i="26"/>
  <c r="J18" i="26"/>
  <c r="K19" i="26"/>
  <c r="K23" i="26"/>
  <c r="J23" i="26"/>
  <c r="K18" i="26"/>
  <c r="J22" i="26"/>
  <c r="K14" i="26"/>
  <c r="K22" i="26"/>
  <c r="H13" i="26"/>
  <c r="H17" i="26"/>
  <c r="H21" i="26"/>
  <c r="H12" i="26"/>
  <c r="I27" i="34"/>
  <c r="K27" i="34" s="1"/>
  <c r="L16" i="34"/>
  <c r="L20" i="34"/>
  <c r="L15" i="34"/>
  <c r="L19" i="34"/>
  <c r="L23" i="34"/>
  <c r="L14" i="34"/>
  <c r="L18" i="34"/>
  <c r="L14" i="33"/>
  <c r="L18" i="33"/>
  <c r="L13" i="33"/>
  <c r="L21" i="33"/>
  <c r="I29" i="33"/>
  <c r="K29" i="33" s="1"/>
  <c r="L16" i="33"/>
  <c r="L20" i="33"/>
  <c r="L24" i="33"/>
  <c r="L21" i="32"/>
  <c r="L12" i="34"/>
  <c r="L17" i="34"/>
  <c r="L22" i="34"/>
  <c r="G28" i="34"/>
  <c r="K28" i="34" s="1"/>
  <c r="L24" i="34"/>
  <c r="I29" i="34"/>
  <c r="K29" i="34" s="1"/>
  <c r="I27" i="33"/>
  <c r="K27" i="33" s="1"/>
  <c r="L23" i="33"/>
  <c r="L12" i="33"/>
  <c r="L17" i="33"/>
  <c r="L22" i="33"/>
  <c r="L13" i="32"/>
  <c r="L16" i="32"/>
  <c r="L20" i="32"/>
  <c r="L14" i="32"/>
  <c r="L18" i="32"/>
  <c r="G28" i="32"/>
  <c r="K28" i="32" s="1"/>
  <c r="N22" i="34"/>
  <c r="C7" i="34" s="1"/>
  <c r="N22" i="33"/>
  <c r="C7" i="33" s="1"/>
  <c r="L12" i="32"/>
  <c r="L17" i="32"/>
  <c r="L22" i="32"/>
  <c r="L23" i="32"/>
  <c r="N22" i="32"/>
  <c r="C7" i="32" s="1"/>
  <c r="I27" i="32"/>
  <c r="K27" i="32" s="1"/>
  <c r="I29" i="32"/>
  <c r="K29" i="32" s="1"/>
  <c r="L24" i="32"/>
  <c r="B3" i="27"/>
  <c r="O39" i="26" l="1"/>
  <c r="N39" i="26"/>
  <c r="L20" i="26"/>
  <c r="L19" i="26"/>
  <c r="L24" i="26"/>
  <c r="L13" i="26"/>
  <c r="M43" i="26"/>
  <c r="G43" i="26"/>
  <c r="L17" i="26"/>
  <c r="L23" i="26"/>
  <c r="G28" i="26"/>
  <c r="K28" i="26" s="1"/>
  <c r="N22" i="26"/>
  <c r="C7" i="26" s="1"/>
  <c r="L15" i="26"/>
  <c r="L18" i="26"/>
  <c r="L16" i="26"/>
  <c r="I27" i="26"/>
  <c r="K27" i="26" s="1"/>
  <c r="L12" i="26"/>
  <c r="L21" i="26"/>
  <c r="L14" i="26"/>
  <c r="L22" i="26"/>
  <c r="I29" i="26"/>
  <c r="G29" i="26"/>
  <c r="K13" i="27"/>
  <c r="L43" i="26" s="1"/>
  <c r="K14" i="27"/>
  <c r="K15" i="27"/>
  <c r="K16" i="27"/>
  <c r="K17" i="27"/>
  <c r="K18" i="27"/>
  <c r="K19" i="27"/>
  <c r="K20" i="27"/>
  <c r="K21" i="27"/>
  <c r="K22" i="27"/>
  <c r="K23" i="27"/>
  <c r="K24" i="27"/>
  <c r="K25" i="27"/>
  <c r="K12" i="27"/>
  <c r="N22" i="27" s="1"/>
  <c r="J24" i="27"/>
  <c r="J23" i="27"/>
  <c r="J22" i="27"/>
  <c r="J21" i="27"/>
  <c r="J20" i="27"/>
  <c r="J19" i="27"/>
  <c r="J18" i="27"/>
  <c r="J17" i="27"/>
  <c r="J16" i="27"/>
  <c r="J15" i="27"/>
  <c r="J14" i="27"/>
  <c r="J13" i="27"/>
  <c r="J12" i="27"/>
  <c r="H13" i="27"/>
  <c r="H14" i="27"/>
  <c r="H15" i="27"/>
  <c r="H16" i="27"/>
  <c r="H17" i="27"/>
  <c r="H18" i="27"/>
  <c r="H19" i="27"/>
  <c r="H20" i="27"/>
  <c r="H21" i="27"/>
  <c r="H22" i="27"/>
  <c r="H23" i="27"/>
  <c r="H24" i="27"/>
  <c r="H12" i="27"/>
  <c r="H40" i="26" l="1"/>
  <c r="H42" i="26"/>
  <c r="H39" i="26"/>
  <c r="C7" i="27"/>
  <c r="O43" i="26"/>
  <c r="N43" i="26"/>
  <c r="K29" i="26"/>
  <c r="H43" i="26"/>
  <c r="H37" i="26"/>
  <c r="H41" i="26"/>
  <c r="H38" i="26"/>
  <c r="L21" i="27"/>
  <c r="L17" i="27"/>
  <c r="L13" i="27"/>
  <c r="L24" i="27"/>
  <c r="L20" i="27"/>
  <c r="L16" i="27"/>
  <c r="L23" i="27"/>
  <c r="L19" i="27"/>
  <c r="L15" i="27"/>
  <c r="L18" i="27"/>
  <c r="L14" i="27"/>
  <c r="G27" i="27"/>
  <c r="I27" i="27"/>
  <c r="I29" i="27"/>
  <c r="G29" i="27"/>
  <c r="L22" i="27"/>
  <c r="G28" i="27"/>
  <c r="I28" i="27"/>
  <c r="L12" i="27"/>
  <c r="K28" i="27" l="1"/>
  <c r="K27" i="27"/>
  <c r="K29" i="27"/>
  <c r="B4" i="33" l="1"/>
</calcChain>
</file>

<file path=xl/sharedStrings.xml><?xml version="1.0" encoding="utf-8"?>
<sst xmlns="http://schemas.openxmlformats.org/spreadsheetml/2006/main" count="705" uniqueCount="152">
  <si>
    <t>Índice</t>
  </si>
  <si>
    <t>Ucayali</t>
  </si>
  <si>
    <t>Nacionales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</si>
  <si>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</si>
  <si>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</si>
  <si>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</si>
  <si>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</si>
  <si>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</si>
  <si>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</si>
  <si>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</si>
  <si>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</si>
  <si>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</si>
  <si>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</si>
  <si>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</si>
  <si>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</si>
  <si>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</si>
  <si>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Var. %</t>
  </si>
  <si>
    <t>Extranjeros</t>
  </si>
  <si>
    <t>Total</t>
  </si>
  <si>
    <t>Año</t>
  </si>
  <si>
    <t xml:space="preserve">Arribo de ciudadanos a establecimientos de hospedaje, 2003-2016 </t>
  </si>
  <si>
    <t>1. Arribo de ciudadanos a establecimientos de hospedaje*</t>
  </si>
  <si>
    <t>* Personas que llegan a un establecimiento de hospedaje y se registran para ocupar una habitación por uno o más días, contra pago por este servicio, cualquiera sea su edad o sexo</t>
  </si>
  <si>
    <t>La tasa de crecimiento promedio anual durante los últimos 10 años es de:</t>
  </si>
  <si>
    <t>Participación:</t>
  </si>
  <si>
    <t>1. Arribo de ciudadanos a establecimientos de hospedaje</t>
  </si>
  <si>
    <t>Fuente: Mincetur - Encuesta Mensual de Establecimientos de Hospedaje                Elaboración: CIE- PERUCÁMARAS</t>
  </si>
  <si>
    <t>Fuente: Mincetur - Encuesta Mensual de Establecimientos de Hospedaje                        Elaboración: CIE- PERUCÁMARAS</t>
  </si>
  <si>
    <t>Región</t>
  </si>
  <si>
    <t>Par. %</t>
  </si>
  <si>
    <t>( Total de arribos al 2016)</t>
  </si>
  <si>
    <t>(Número)</t>
  </si>
  <si>
    <t>Variación</t>
  </si>
  <si>
    <t>Fuente: Mincetur                                                                        Elaboración: CIE- PERUCÁMARAS</t>
  </si>
  <si>
    <t>2. Arribo de ciudadanos a establecimientos de hospedaje*</t>
  </si>
  <si>
    <t>Estados Unidos</t>
  </si>
  <si>
    <t>Francia</t>
  </si>
  <si>
    <t>Alemania</t>
  </si>
  <si>
    <t>España</t>
  </si>
  <si>
    <t>Italia</t>
  </si>
  <si>
    <t>Reino Unido</t>
  </si>
  <si>
    <t>Argentina</t>
  </si>
  <si>
    <t>Australia</t>
  </si>
  <si>
    <t>Otros</t>
  </si>
  <si>
    <t>País</t>
  </si>
  <si>
    <t>Número</t>
  </si>
  <si>
    <t>Part. %</t>
  </si>
  <si>
    <t>País de Procedencia de los huespedes extranjeros en la región, 2016</t>
  </si>
  <si>
    <t>Región de Procedencia de los huespedes Nacionales, 2016*</t>
  </si>
  <si>
    <t>* Sin considerar la misma región</t>
  </si>
  <si>
    <t>Lima metropolitana y callao</t>
  </si>
  <si>
    <t>Cajamarca</t>
  </si>
  <si>
    <t>Lima provincias</t>
  </si>
  <si>
    <t>La Libertad</t>
  </si>
  <si>
    <t>Piura</t>
  </si>
  <si>
    <t xml:space="preserve">Part. % </t>
  </si>
  <si>
    <t>Fuente: Mincetur                                                                                                                                                                                     Elaboración: CIE- PERUCÁMARAS</t>
  </si>
  <si>
    <t>Canadá</t>
  </si>
  <si>
    <t>Colombia</t>
  </si>
  <si>
    <t>Chile</t>
  </si>
  <si>
    <t>2. Arribo de ciudadanos a establecimientos de hospedaje</t>
  </si>
  <si>
    <t>otros</t>
  </si>
  <si>
    <t>* Sin considerar la misma macro región</t>
  </si>
  <si>
    <t>Fuente: Mincetur                                                                                                                                       Elaboración: CIE- PERUCÁMARAS</t>
  </si>
  <si>
    <t>"Arribo de turistas nacionales y extranjeros en el 2016"</t>
  </si>
  <si>
    <t>Información ampliada del Reporte Regional de la Macro Región Sur - Edición N° 238</t>
  </si>
  <si>
    <t>Lunes, 8 de mayo de 2017</t>
  </si>
  <si>
    <t>Sur</t>
  </si>
  <si>
    <t>Arequipa</t>
  </si>
  <si>
    <t>Cusco</t>
  </si>
  <si>
    <t>Madre de Dios</t>
  </si>
  <si>
    <t>Moquegua</t>
  </si>
  <si>
    <t>Puno</t>
  </si>
  <si>
    <t>Tacna</t>
  </si>
  <si>
    <t>Macro Región Sur: Arribos nacionales y extranjeros – 2016</t>
  </si>
  <si>
    <t>Arequipa: Arribos nacionales y extranjeros – 2016</t>
  </si>
  <si>
    <t>Cusco: Arribos nacionales y extranjeros – 2016</t>
  </si>
  <si>
    <t>Madre de Dios: Arribos nacionales y extranjeros – 2016</t>
  </si>
  <si>
    <t>Moquegua: Arribos nacionales y extranjeros – 2016</t>
  </si>
  <si>
    <t>Puno: Arribos nacionales y extranjeros – 2016</t>
  </si>
  <si>
    <t>Tacna: Arribos nacionales y extranjeros – 2016</t>
  </si>
  <si>
    <t>Lima metropolitana</t>
  </si>
  <si>
    <t>Ica</t>
  </si>
  <si>
    <t>Apurímac</t>
  </si>
  <si>
    <t>Ayacucho</t>
  </si>
  <si>
    <t>Inglaterra</t>
  </si>
  <si>
    <t>Otros europa</t>
  </si>
  <si>
    <t>Brasil</t>
  </si>
  <si>
    <t>Otro europa</t>
  </si>
  <si>
    <t>Otros de Europa</t>
  </si>
  <si>
    <t>Bolivia</t>
  </si>
  <si>
    <t>México</t>
  </si>
  <si>
    <t>Otro de Europa</t>
  </si>
  <si>
    <t>Ecuador</t>
  </si>
  <si>
    <t>Corea del Norte</t>
  </si>
  <si>
    <t>Costa Rica</t>
  </si>
  <si>
    <t>2016</t>
  </si>
  <si>
    <t>Nacional</t>
  </si>
  <si>
    <t>Extranjero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</si>
  <si>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</si>
  <si>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</si>
  <si>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</si>
  <si>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</si>
  <si>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</si>
  <si>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</si>
  <si>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</si>
  <si>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</si>
  <si>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</si>
  <si>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</si>
  <si>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</si>
  <si>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</si>
  <si>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Variación Porcentual</t>
  </si>
  <si>
    <t>Arequipa: Llegada de visitantes al Valle del Colca</t>
  </si>
  <si>
    <t>Fuente: Mincetur                                                                                                                                                                                                                                                             Elaboración: CIE- PERUCÁMARAS</t>
  </si>
  <si>
    <t>Mes</t>
  </si>
  <si>
    <t>Arequipa: Llegada de visitantes al Monasterio de Santa Catalina</t>
  </si>
  <si>
    <t>3. Sitios Turísticos</t>
  </si>
  <si>
    <t>Cusco: Llegada de visitantes al Santuario Histórico de Machu Picchu</t>
  </si>
  <si>
    <t>Ciudad Inka de Machu Picchu</t>
  </si>
  <si>
    <t>Camino Inka Piscacucho</t>
  </si>
  <si>
    <t>Camino Inka Qorywayrachina</t>
  </si>
  <si>
    <t>Camino Inka Chachabamba</t>
  </si>
  <si>
    <t>Cusco: Llegada de visitantes al Santuario Histórico de Machu Pucchu por puntos de destino</t>
  </si>
  <si>
    <t>Complejo Arqueológico de Moray</t>
  </si>
  <si>
    <t>Complejo Arqueológico de Tipón</t>
  </si>
  <si>
    <t>Museo Histórico Regional</t>
  </si>
  <si>
    <t>Parque Arqueológico de Choquequirao</t>
  </si>
  <si>
    <t>Parque Arqueológico de Pikillaqta</t>
  </si>
  <si>
    <t>Parque Arqueológico de Raqchi</t>
  </si>
  <si>
    <t>Fuente: Mincetur                                                                                                                                                                                                                                                                                                  Elaboración: CIE- PERUCÁMARAS</t>
  </si>
  <si>
    <t>Fuente: Mincetur                                                                                                                                                                                                                                                                                                        Elaboración: CIE- PERUCÁMARAS</t>
  </si>
  <si>
    <t>Madre de Dios: Llegada de visitantes a la Reserva Nacional de Tambopata</t>
  </si>
  <si>
    <t>Puno: Llegada de visitantes al</t>
  </si>
  <si>
    <t>Complejo Arqueológico de Sillustani</t>
  </si>
  <si>
    <t>Isla Amantani del Lago Titicaca</t>
  </si>
  <si>
    <t>Isla Taquile del Lago Titicaca</t>
  </si>
  <si>
    <t>Isla Uros del Lago Titicaca</t>
  </si>
  <si>
    <t>Reserva Nacional del Titicaca</t>
  </si>
  <si>
    <t>Días**</t>
  </si>
  <si>
    <t>** Tiempo promedio de estadías en establecimientos de hospedaje</t>
  </si>
  <si>
    <t>UE</t>
  </si>
  <si>
    <t>Norte américa</t>
  </si>
  <si>
    <t>Sud américa</t>
  </si>
  <si>
    <t>Asia</t>
  </si>
  <si>
    <t>Oceanía</t>
  </si>
  <si>
    <t>Centro américa</t>
  </si>
  <si>
    <t>Eurozona</t>
  </si>
  <si>
    <t>África</t>
  </si>
  <si>
    <t xml:space="preserve">Macro Región Sur: Arribos a establecimientos de hospedaje
</t>
  </si>
  <si>
    <t>Sur: Arribos a establecimientos de hospedaje</t>
  </si>
  <si>
    <t>Var. % 16/15</t>
  </si>
  <si>
    <t>Fuente: Mincetur                                                                                             Elaboración: CIE- PERUCÁMARAS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</si>
</sst>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S/.&quot;\ #,##0.00_);\(&quot;S/.&quot;\ #,##0.00\)"/>
    <numFmt numFmtId="165" formatCode="_([$€-2]\ * #,##0.00_);_([$€-2]\ * \(#,##0.00\);_([$€-2]\ * &quot;-&quot;??_)"/>
    <numFmt numFmtId="166" formatCode="_(* #,##0.00_);_(* \(#,##0.00\);_(* &quot;-&quot;??_);_(@_)"/>
    <numFmt numFmtId="167" formatCode="_-* #,##0.00\ _€_-;\-* #,##0.00\ _€_-;_-* &quot;-&quot;??\ _€_-;_-@_-"/>
    <numFmt numFmtId="168" formatCode="_(* #,##0.0_);_(* \(#,##0.0\);_(* &quot;-&quot;??_);_(@_)"/>
    <numFmt numFmtId="169" formatCode="_(&quot;S/.&quot;\ * #,##0.00_);_(&quot;S/.&quot;\ * \(#,##0.00\);_(&quot;S/.&quot;\ * &quot;-&quot;??_);_(@_)"/>
    <numFmt numFmtId="170" formatCode="0.0%"/>
    <numFmt numFmtId="171" formatCode="#,##0.0"/>
    <numFmt numFmtId="172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BatangChe"/>
      <family val="3"/>
    </font>
    <font>
      <sz val="10"/>
      <color theme="1" tint="0.499984740745262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6"/>
      <name val="Arial"/>
      <family val="2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 Narrow"/>
      <family val="2"/>
    </font>
    <font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Arial"/>
      <family val="2"/>
    </font>
    <font>
      <b/>
      <sz val="16"/>
      <name val="Times New Roman"/>
      <family val="1"/>
    </font>
    <font>
      <b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30">
    <xf numFmtId="0" fontId="0" fillId="0" borderId="0"/>
    <xf numFmtId="0" fontId="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1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0" fillId="2" borderId="0" xfId="0" applyFill="1"/>
    <xf numFmtId="0" fontId="4" fillId="2" borderId="0" xfId="1" applyFill="1" applyAlignment="1">
      <alignment horizontal="right"/>
    </xf>
    <xf numFmtId="0" fontId="9" fillId="2" borderId="0" xfId="0" applyFont="1" applyFill="1"/>
    <xf numFmtId="0" fontId="0" fillId="2" borderId="0" xfId="0" applyFill="1" applyAlignment="1">
      <alignment horizontal="center"/>
    </xf>
    <xf numFmtId="0" fontId="6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6" fillId="2" borderId="0" xfId="0" applyFont="1" applyFill="1" applyBorder="1"/>
    <xf numFmtId="0" fontId="3" fillId="2" borderId="0" xfId="0" applyFont="1" applyFill="1" applyBorder="1"/>
    <xf numFmtId="0" fontId="4" fillId="2" borderId="0" xfId="1" applyFill="1"/>
    <xf numFmtId="0" fontId="10" fillId="2" borderId="0" xfId="0" applyFont="1" applyFill="1"/>
    <xf numFmtId="0" fontId="0" fillId="3" borderId="0" xfId="0" applyFill="1"/>
    <xf numFmtId="0" fontId="0" fillId="2" borderId="0" xfId="0" applyFill="1" applyBorder="1"/>
    <xf numFmtId="170" fontId="0" fillId="2" borderId="0" xfId="29" applyNumberFormat="1" applyFont="1" applyFill="1" applyBorder="1"/>
    <xf numFmtId="0" fontId="13" fillId="2" borderId="0" xfId="0" applyFont="1" applyFill="1"/>
    <xf numFmtId="0" fontId="0" fillId="2" borderId="1" xfId="0" applyFill="1" applyBorder="1" applyAlignment="1">
      <alignment horizontal="center" vertical="center"/>
    </xf>
    <xf numFmtId="3" fontId="3" fillId="2" borderId="1" xfId="0" applyNumberFormat="1" applyFont="1" applyFill="1" applyBorder="1"/>
    <xf numFmtId="170" fontId="3" fillId="2" borderId="1" xfId="29" applyNumberFormat="1" applyFont="1" applyFill="1" applyBorder="1"/>
    <xf numFmtId="0" fontId="3" fillId="2" borderId="1" xfId="0" applyFont="1" applyFill="1" applyBorder="1"/>
    <xf numFmtId="0" fontId="12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170" fontId="15" fillId="2" borderId="1" xfId="29" applyNumberFormat="1" applyFont="1" applyFill="1" applyBorder="1"/>
    <xf numFmtId="170" fontId="0" fillId="2" borderId="4" xfId="29" applyNumberFormat="1" applyFont="1" applyFill="1" applyBorder="1"/>
    <xf numFmtId="0" fontId="0" fillId="2" borderId="4" xfId="0" applyFill="1" applyBorder="1" applyAlignment="1">
      <alignment horizontal="center"/>
    </xf>
    <xf numFmtId="170" fontId="0" fillId="2" borderId="6" xfId="29" applyNumberFormat="1" applyFont="1" applyFill="1" applyBorder="1"/>
    <xf numFmtId="0" fontId="0" fillId="2" borderId="7" xfId="0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2" xfId="0" applyFill="1" applyBorder="1"/>
    <xf numFmtId="0" fontId="0" fillId="2" borderId="12" xfId="0" applyFill="1" applyBorder="1"/>
    <xf numFmtId="170" fontId="16" fillId="2" borderId="0" xfId="29" applyNumberFormat="1" applyFont="1" applyFill="1" applyBorder="1" applyAlignment="1">
      <alignment horizontal="left"/>
    </xf>
    <xf numFmtId="170" fontId="16" fillId="2" borderId="11" xfId="29" applyNumberFormat="1" applyFont="1" applyFill="1" applyBorder="1" applyAlignment="1">
      <alignment horizontal="left"/>
    </xf>
    <xf numFmtId="0" fontId="0" fillId="2" borderId="0" xfId="0" applyFill="1" applyBorder="1" applyAlignment="1">
      <alignment vertical="center"/>
    </xf>
    <xf numFmtId="0" fontId="18" fillId="5" borderId="13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6" fillId="2" borderId="1" xfId="0" applyFont="1" applyFill="1" applyBorder="1"/>
    <xf numFmtId="3" fontId="16" fillId="2" borderId="1" xfId="0" applyNumberFormat="1" applyFont="1" applyFill="1" applyBorder="1"/>
    <xf numFmtId="170" fontId="16" fillId="2" borderId="1" xfId="29" applyNumberFormat="1" applyFont="1" applyFill="1" applyBorder="1"/>
    <xf numFmtId="0" fontId="16" fillId="3" borderId="1" xfId="0" applyFont="1" applyFill="1" applyBorder="1"/>
    <xf numFmtId="3" fontId="16" fillId="3" borderId="1" xfId="0" applyNumberFormat="1" applyFont="1" applyFill="1" applyBorder="1"/>
    <xf numFmtId="170" fontId="16" fillId="3" borderId="1" xfId="29" applyNumberFormat="1" applyFont="1" applyFill="1" applyBorder="1"/>
    <xf numFmtId="0" fontId="13" fillId="2" borderId="0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3" fontId="3" fillId="2" borderId="0" xfId="0" applyNumberFormat="1" applyFont="1" applyFill="1" applyBorder="1"/>
    <xf numFmtId="170" fontId="3" fillId="2" borderId="0" xfId="29" applyNumberFormat="1" applyFont="1" applyFill="1" applyBorder="1"/>
    <xf numFmtId="0" fontId="19" fillId="2" borderId="0" xfId="0" applyFont="1" applyFill="1" applyBorder="1" applyAlignment="1">
      <alignment vertical="center" wrapText="1"/>
    </xf>
    <xf numFmtId="0" fontId="3" fillId="3" borderId="0" xfId="0" applyFont="1" applyFill="1" applyBorder="1"/>
    <xf numFmtId="3" fontId="3" fillId="3" borderId="0" xfId="0" applyNumberFormat="1" applyFont="1" applyFill="1" applyBorder="1"/>
    <xf numFmtId="170" fontId="3" fillId="3" borderId="0" xfId="29" applyNumberFormat="1" applyFont="1" applyFill="1" applyBorder="1"/>
    <xf numFmtId="0" fontId="13" fillId="2" borderId="0" xfId="0" applyFont="1" applyFill="1" applyBorder="1"/>
    <xf numFmtId="0" fontId="0" fillId="2" borderId="0" xfId="0" applyFill="1" applyAlignment="1">
      <alignment vertical="top"/>
    </xf>
    <xf numFmtId="3" fontId="0" fillId="2" borderId="0" xfId="0" applyNumberFormat="1" applyFill="1" applyBorder="1"/>
    <xf numFmtId="0" fontId="18" fillId="2" borderId="0" xfId="0" applyFont="1" applyFill="1"/>
    <xf numFmtId="0" fontId="18" fillId="2" borderId="0" xfId="0" applyFont="1" applyFill="1" applyAlignment="1">
      <alignment horizontal="center" vertical="center"/>
    </xf>
    <xf numFmtId="171" fontId="18" fillId="2" borderId="0" xfId="0" applyNumberFormat="1" applyFont="1" applyFill="1" applyAlignment="1">
      <alignment horizontal="center" vertical="center"/>
    </xf>
    <xf numFmtId="170" fontId="18" fillId="2" borderId="0" xfId="29" applyNumberFormat="1" applyFont="1" applyFill="1" applyAlignment="1">
      <alignment horizontal="center" vertical="center"/>
    </xf>
    <xf numFmtId="3" fontId="18" fillId="2" borderId="0" xfId="0" applyNumberFormat="1" applyFont="1" applyFill="1" applyAlignment="1">
      <alignment horizontal="center" vertical="center"/>
    </xf>
    <xf numFmtId="3" fontId="18" fillId="2" borderId="0" xfId="0" applyNumberFormat="1" applyFont="1" applyFill="1"/>
    <xf numFmtId="171" fontId="18" fillId="2" borderId="0" xfId="0" applyNumberFormat="1" applyFont="1" applyFill="1"/>
    <xf numFmtId="0" fontId="4" fillId="0" borderId="0" xfId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3" fontId="3" fillId="3" borderId="1" xfId="0" applyNumberFormat="1" applyFont="1" applyFill="1" applyBorder="1"/>
    <xf numFmtId="170" fontId="3" fillId="3" borderId="1" xfId="29" applyNumberFormat="1" applyFont="1" applyFill="1" applyBorder="1"/>
    <xf numFmtId="3" fontId="15" fillId="3" borderId="1" xfId="0" applyNumberFormat="1" applyFont="1" applyFill="1" applyBorder="1"/>
    <xf numFmtId="170" fontId="15" fillId="3" borderId="1" xfId="29" applyNumberFormat="1" applyFont="1" applyFill="1" applyBorder="1"/>
    <xf numFmtId="0" fontId="0" fillId="2" borderId="6" xfId="0" applyFill="1" applyBorder="1"/>
    <xf numFmtId="0" fontId="13" fillId="2" borderId="4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3" fontId="16" fillId="2" borderId="6" xfId="0" applyNumberFormat="1" applyFont="1" applyFill="1" applyBorder="1"/>
    <xf numFmtId="0" fontId="17" fillId="2" borderId="4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right"/>
    </xf>
    <xf numFmtId="4" fontId="3" fillId="3" borderId="0" xfId="0" applyNumberFormat="1" applyFont="1" applyFill="1" applyBorder="1" applyAlignment="1">
      <alignment horizontal="right"/>
    </xf>
    <xf numFmtId="0" fontId="14" fillId="2" borderId="0" xfId="0" applyFont="1" applyFill="1" applyBorder="1"/>
    <xf numFmtId="3" fontId="14" fillId="2" borderId="0" xfId="0" applyNumberFormat="1" applyFont="1" applyFill="1" applyBorder="1"/>
    <xf numFmtId="3" fontId="22" fillId="2" borderId="0" xfId="0" applyNumberFormat="1" applyFont="1" applyFill="1" applyBorder="1" applyAlignment="1">
      <alignment horizontal="left" vertical="center" wrapText="1"/>
    </xf>
    <xf numFmtId="172" fontId="0" fillId="2" borderId="10" xfId="0" applyNumberFormat="1" applyFill="1" applyBorder="1"/>
    <xf numFmtId="3" fontId="16" fillId="2" borderId="0" xfId="0" applyNumberFormat="1" applyFont="1" applyFill="1" applyBorder="1" applyAlignment="1">
      <alignment horizontal="left"/>
    </xf>
    <xf numFmtId="3" fontId="13" fillId="2" borderId="0" xfId="0" applyNumberFormat="1" applyFont="1" applyFill="1" applyBorder="1" applyAlignment="1">
      <alignment horizontal="left" vertical="center"/>
    </xf>
    <xf numFmtId="3" fontId="0" fillId="2" borderId="0" xfId="0" applyNumberFormat="1" applyFill="1"/>
    <xf numFmtId="170" fontId="23" fillId="2" borderId="0" xfId="29" applyNumberFormat="1" applyFont="1" applyFill="1" applyBorder="1" applyAlignment="1">
      <alignment horizontal="center"/>
    </xf>
    <xf numFmtId="0" fontId="24" fillId="5" borderId="1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13" fillId="4" borderId="0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top" wrapText="1"/>
    </xf>
    <xf numFmtId="0" fontId="13" fillId="2" borderId="8" xfId="0" applyFont="1" applyFill="1" applyBorder="1" applyAlignment="1">
      <alignment horizontal="left" vertical="top" wrapText="1"/>
    </xf>
    <xf numFmtId="0" fontId="13" fillId="2" borderId="9" xfId="0" applyFont="1" applyFill="1" applyBorder="1" applyAlignment="1">
      <alignment horizontal="left" vertical="top" wrapText="1"/>
    </xf>
    <xf numFmtId="0" fontId="13" fillId="2" borderId="10" xfId="0" applyFont="1" applyFill="1" applyBorder="1" applyAlignment="1">
      <alignment horizontal="left" vertical="top" wrapText="1"/>
    </xf>
    <xf numFmtId="0" fontId="13" fillId="2" borderId="11" xfId="0" applyFont="1" applyFill="1" applyBorder="1" applyAlignment="1">
      <alignment horizontal="left" vertical="top" wrapText="1"/>
    </xf>
    <xf numFmtId="0" fontId="13" fillId="2" borderId="12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15" fillId="2" borderId="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</cellXfs>
  <cellStyles count="30">
    <cellStyle name="Euro" xfId="3"/>
    <cellStyle name="Euro 2" xfId="4"/>
    <cellStyle name="Euro 2 2" xfId="5"/>
    <cellStyle name="Hipervínculo" xfId="1" builtinId="8"/>
    <cellStyle name="Millares 2" xfId="6"/>
    <cellStyle name="Millares 2 2" xfId="7"/>
    <cellStyle name="Millares 2 3" xfId="8"/>
    <cellStyle name="Millares 3" xfId="2"/>
    <cellStyle name="Millares 3 2" xfId="9"/>
    <cellStyle name="Millares 3 3" xfId="10"/>
    <cellStyle name="Millares 3 3 2" xfId="11"/>
    <cellStyle name="Millares 3_Créd x tipo y prov" xfId="12"/>
    <cellStyle name="Millares 4" xfId="13"/>
    <cellStyle name="Millares 5" xfId="14"/>
    <cellStyle name="Millares 6" xfId="15"/>
    <cellStyle name="Millares 7" xfId="16"/>
    <cellStyle name="Millares 8" xfId="17"/>
    <cellStyle name="Moneda 2" xfId="18"/>
    <cellStyle name="Moneda 2 2" xfId="19"/>
    <cellStyle name="Moneda 3" xfId="20"/>
    <cellStyle name="Moneda 3 2" xfId="21"/>
    <cellStyle name="Moneda 3_Créd x tipo y prov" xfId="22"/>
    <cellStyle name="Moneda 4" xfId="23"/>
    <cellStyle name="Normal" xfId="0" builtinId="0"/>
    <cellStyle name="Normal 2" xfId="24"/>
    <cellStyle name="Normal 3" xfId="25"/>
    <cellStyle name="Normal 4" xfId="26"/>
    <cellStyle name="Normal 5" xfId="27"/>
    <cellStyle name="Porcentaje" xfId="29" builtinId="5"/>
    <cellStyle name="Porcentual 2" xfId="28"/>
  </cellStyles>
  <dxfs count="0"/>
  <tableStyles count="0" defaultTableStyle="TableStyleMedium2" defaultPivotStyle="PivotStyleLight16"/>
  <colors>
    <mruColors>
      <color rgb="FFFCF6F6"/>
      <color rgb="FFF9EEE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Sur: Arribos de visitantes a establecimientos de hospedaje</a:t>
            </a:r>
          </a:p>
          <a:p>
            <a:pPr>
              <a:defRPr sz="1000"/>
            </a:pPr>
            <a:r>
              <a:rPr lang="en-US" sz="1000" b="0"/>
              <a:t>(Millones de arribos</a:t>
            </a:r>
            <a:r>
              <a:rPr lang="en-US" sz="1000" b="0" baseline="0"/>
              <a:t> y variación porcentual)</a:t>
            </a:r>
            <a:endParaRPr lang="en-US" sz="1000" b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7027777777777782E-2"/>
          <c:y val="0.19888958333333334"/>
          <c:w val="0.81702148148148146"/>
          <c:h val="0.620084027777777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Sur!$U$11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Sur!$T$12:$T$24</c:f>
              <c:strCach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strCache>
            </c:strRef>
          </c:cat>
          <c:val>
            <c:numRef>
              <c:f>Sur!$U$12:$U$24</c:f>
              <c:numCache>
                <c:formatCode>#,##0.0</c:formatCode>
                <c:ptCount val="13"/>
                <c:pt idx="0">
                  <c:v>2.4504619999999999</c:v>
                </c:pt>
                <c:pt idx="1">
                  <c:v>2.8273229999999998</c:v>
                </c:pt>
                <c:pt idx="2">
                  <c:v>3.0628540000000002</c:v>
                </c:pt>
                <c:pt idx="3">
                  <c:v>3.5319210000000001</c:v>
                </c:pt>
                <c:pt idx="4">
                  <c:v>4.0631700000000004</c:v>
                </c:pt>
                <c:pt idx="5">
                  <c:v>4.1899470000000001</c:v>
                </c:pt>
                <c:pt idx="6">
                  <c:v>4.4636670000000001</c:v>
                </c:pt>
                <c:pt idx="7">
                  <c:v>5.1532879999999999</c:v>
                </c:pt>
                <c:pt idx="8">
                  <c:v>5.6633449999999996</c:v>
                </c:pt>
                <c:pt idx="9">
                  <c:v>6.048673</c:v>
                </c:pt>
                <c:pt idx="10">
                  <c:v>6.4486400000000001</c:v>
                </c:pt>
                <c:pt idx="11">
                  <c:v>6.8463919999999998</c:v>
                </c:pt>
                <c:pt idx="12">
                  <c:v>6.9781690000000003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152960"/>
        <c:axId val="72154496"/>
      </c:barChart>
      <c:lineChart>
        <c:grouping val="standard"/>
        <c:varyColors val="0"/>
        <c:ser>
          <c:idx val="2"/>
          <c:order val="1"/>
          <c:tx>
            <c:strRef>
              <c:f>Sur!$V$11</c:f>
              <c:strCache>
                <c:ptCount val="1"/>
                <c:pt idx="0">
                  <c:v>Var. %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2.4078485631135037E-2"/>
                  <c:y val="-3.22128472222222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2.9443004662382952E-2"/>
                  <c:y val="-4.9851736111111031E-2"/>
                </c:manualLayout>
              </c:layout>
              <c:spPr/>
              <c:txPr>
                <a:bodyPr/>
                <a:lstStyle/>
                <a:p>
                  <a:pPr>
                    <a:defRPr sz="750" b="1">
                      <a:solidFill>
                        <a:srgbClr val="C00000"/>
                      </a:solidFill>
                      <a:latin typeface="Arial Narrow" panose="020B0606020202030204" pitchFamily="34" charset="0"/>
                    </a:defRPr>
                  </a:pPr>
                  <a:endParaRPr lang="es-P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 b="1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Sur!$T$12:$T$24</c:f>
              <c:strCach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strCache>
            </c:strRef>
          </c:cat>
          <c:val>
            <c:numRef>
              <c:f>Sur!$V$12:$V$24</c:f>
              <c:numCache>
                <c:formatCode>0.0%</c:formatCode>
                <c:ptCount val="13"/>
                <c:pt idx="0">
                  <c:v>4.1830316563169267E-2</c:v>
                </c:pt>
                <c:pt idx="1">
                  <c:v>0.15379181558416333</c:v>
                </c:pt>
                <c:pt idx="2">
                  <c:v>8.3305303285121646E-2</c:v>
                </c:pt>
                <c:pt idx="3">
                  <c:v>0.15314703214714109</c:v>
                </c:pt>
                <c:pt idx="4">
                  <c:v>0.15041361344152371</c:v>
                </c:pt>
                <c:pt idx="5">
                  <c:v>3.1201500306411001E-2</c:v>
                </c:pt>
                <c:pt idx="6">
                  <c:v>6.5327795315788029E-2</c:v>
                </c:pt>
                <c:pt idx="7">
                  <c:v>0.15449651598114289</c:v>
                </c:pt>
                <c:pt idx="8">
                  <c:v>9.897700264374909E-2</c:v>
                </c:pt>
                <c:pt idx="9">
                  <c:v>6.8038941650208518E-2</c:v>
                </c:pt>
                <c:pt idx="10">
                  <c:v>6.6124751660405545E-2</c:v>
                </c:pt>
                <c:pt idx="11">
                  <c:v>6.1679982135768086E-2</c:v>
                </c:pt>
                <c:pt idx="12">
                  <c:v>1.9247656283776893E-2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31552"/>
        <c:axId val="72230016"/>
      </c:lineChart>
      <c:catAx>
        <c:axId val="721529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2154496"/>
        <c:crosses val="autoZero"/>
        <c:auto val="1"/>
        <c:lblAlgn val="ctr"/>
        <c:lblOffset val="100"/>
        <c:noMultiLvlLbl val="0"/>
      </c:catAx>
      <c:valAx>
        <c:axId val="72154496"/>
        <c:scaling>
          <c:orientation val="minMax"/>
        </c:scaling>
        <c:delete val="0"/>
        <c:axPos val="l"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2152960"/>
        <c:crosses val="autoZero"/>
        <c:crossBetween val="between"/>
      </c:valAx>
      <c:valAx>
        <c:axId val="72230016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2231552"/>
        <c:crosses val="max"/>
        <c:crossBetween val="between"/>
      </c:valAx>
      <c:catAx>
        <c:axId val="72231552"/>
        <c:scaling>
          <c:orientation val="minMax"/>
        </c:scaling>
        <c:delete val="1"/>
        <c:axPos val="b"/>
        <c:majorTickMark val="out"/>
        <c:minorTickMark val="none"/>
        <c:tickLblPos val="nextTo"/>
        <c:crossAx val="722300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6527018518518523"/>
          <c:y val="0.17772465277777777"/>
          <c:w val="0.28195203703703703"/>
          <c:h val="7.1286805555555541E-2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Macro Región Sur: Arribos a establecimientos de hospedaje
</a:t>
            </a:r>
            <a:r>
              <a:rPr lang="en-US" sz="1000" b="0"/>
              <a:t>(En millones)</a:t>
            </a:r>
            <a:r>
              <a:rPr lang="en-US" sz="1000"/>
              <a:t>
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9803103172361691E-2"/>
          <c:y val="0.21652847222222221"/>
          <c:w val="0.88783413121373678"/>
          <c:h val="0.58480624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6462962962962964E-2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0555555555555129E-3"/>
                  <c:y val="8.81944444444448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175925925925925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0555555555554695E-3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7.0146704191164314E-3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3382234730388103E-3"/>
                  <c:y val="8.819444444444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Sur!$T$34:$T$39</c:f>
              <c:strCache>
                <c:ptCount val="6"/>
                <c:pt idx="0">
                  <c:v>Cusco</c:v>
                </c:pt>
                <c:pt idx="1">
                  <c:v>Arequipa</c:v>
                </c:pt>
                <c:pt idx="2">
                  <c:v>Puno</c:v>
                </c:pt>
                <c:pt idx="3">
                  <c:v>Tacna</c:v>
                </c:pt>
                <c:pt idx="4">
                  <c:v>Madre de Dios</c:v>
                </c:pt>
                <c:pt idx="5">
                  <c:v>Moquegua</c:v>
                </c:pt>
              </c:strCache>
            </c:strRef>
          </c:cat>
          <c:val>
            <c:numRef>
              <c:f>Sur!$U$34:$U$39</c:f>
              <c:numCache>
                <c:formatCode>#,##0.0</c:formatCode>
                <c:ptCount val="6"/>
                <c:pt idx="0">
                  <c:v>2.9846919999999999</c:v>
                </c:pt>
                <c:pt idx="1">
                  <c:v>1.7987280000000001</c:v>
                </c:pt>
                <c:pt idx="2">
                  <c:v>0.85955899999999996</c:v>
                </c:pt>
                <c:pt idx="3">
                  <c:v>0.65600999999999998</c:v>
                </c:pt>
                <c:pt idx="4">
                  <c:v>0.37382399999999999</c:v>
                </c:pt>
                <c:pt idx="5">
                  <c:v>0.17357900000000001</c:v>
                </c:pt>
              </c:numCache>
            </c:numRef>
          </c:val>
        </c:ser>
        <c:ser>
          <c:idx val="1"/>
          <c:order val="1"/>
          <c:tx>
            <c:v>2016</c:v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2.97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407407407407407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351851851851851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7037037037037039E-3"/>
                  <c:y val="-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Sur!$T$34:$T$39</c:f>
              <c:strCache>
                <c:ptCount val="6"/>
                <c:pt idx="0">
                  <c:v>Cusco</c:v>
                </c:pt>
                <c:pt idx="1">
                  <c:v>Arequipa</c:v>
                </c:pt>
                <c:pt idx="2">
                  <c:v>Puno</c:v>
                </c:pt>
                <c:pt idx="3">
                  <c:v>Tacna</c:v>
                </c:pt>
                <c:pt idx="4">
                  <c:v>Madre de Dios</c:v>
                </c:pt>
                <c:pt idx="5">
                  <c:v>Moquegua</c:v>
                </c:pt>
              </c:strCache>
            </c:strRef>
          </c:cat>
          <c:val>
            <c:numRef>
              <c:f>Sur!$V$34:$V$39</c:f>
              <c:numCache>
                <c:formatCode>#,##0.0</c:formatCode>
                <c:ptCount val="6"/>
                <c:pt idx="0">
                  <c:v>2.978046</c:v>
                </c:pt>
                <c:pt idx="1">
                  <c:v>1.6851069999999999</c:v>
                </c:pt>
                <c:pt idx="2">
                  <c:v>1.0029779999999999</c:v>
                </c:pt>
                <c:pt idx="3">
                  <c:v>0.681786</c:v>
                </c:pt>
                <c:pt idx="4">
                  <c:v>0.42946299999999998</c:v>
                </c:pt>
                <c:pt idx="5">
                  <c:v>0.200789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266880"/>
        <c:axId val="72268416"/>
      </c:barChart>
      <c:catAx>
        <c:axId val="722668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2268416"/>
        <c:crosses val="autoZero"/>
        <c:auto val="1"/>
        <c:lblAlgn val="ctr"/>
        <c:lblOffset val="100"/>
        <c:noMultiLvlLbl val="0"/>
      </c:catAx>
      <c:valAx>
        <c:axId val="72268416"/>
        <c:scaling>
          <c:orientation val="minMax"/>
          <c:min val="0"/>
        </c:scaling>
        <c:delete val="1"/>
        <c:axPos val="l"/>
        <c:numFmt formatCode="#,##0.0" sourceLinked="1"/>
        <c:majorTickMark val="out"/>
        <c:minorTickMark val="none"/>
        <c:tickLblPos val="nextTo"/>
        <c:crossAx val="72266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011870370370374"/>
          <c:y val="0.18213437499999999"/>
          <c:w val="0.21934425925925927"/>
          <c:h val="0.14625208333333334"/>
        </c:manualLayout>
      </c:layout>
      <c:overlay val="0"/>
      <c:txPr>
        <a:bodyPr/>
        <a:lstStyle/>
        <a:p>
          <a:pPr>
            <a:defRPr sz="80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PE" sz="1000"/>
              <a:t>Sur:</a:t>
            </a:r>
            <a:r>
              <a:rPr lang="es-PE" sz="1000" baseline="0"/>
              <a:t> </a:t>
            </a:r>
            <a:r>
              <a:rPr lang="es-PE" sz="1000"/>
              <a:t>País de Procedencia de los huespedes extranjeros en la región, 2016</a:t>
            </a:r>
          </a:p>
        </c:rich>
      </c:tx>
      <c:layout>
        <c:manualLayout>
          <c:xMode val="edge"/>
          <c:yMode val="edge"/>
          <c:x val="0.19201314814814813"/>
          <c:y val="4.8506944444444443E-2"/>
        </c:manualLayout>
      </c:layout>
      <c:overlay val="0"/>
    </c:title>
    <c:autoTitleDeleted val="0"/>
    <c:view3D>
      <c:rotX val="30"/>
      <c:rotY val="48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5603040630373511"/>
          <c:y val="0.22565972222222222"/>
          <c:w val="0.30203703703703699"/>
          <c:h val="0.56631944444444438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4.5679255818900567E-2"/>
                  <c:y val="-9.8574652777777771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0101771669827989"/>
                  <c:y val="2.4367013888888889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7.6880321804848939E-2"/>
                  <c:y val="7.4008333333333329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6.0379218296667862E-2"/>
                  <c:y val="7.7298958333333334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0.151903736268931"/>
                  <c:y val="2.7971875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0.13803417477678703"/>
                  <c:y val="-0.12875868055555556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3.4070999745912439E-3"/>
                  <c:y val="-3.1713194444444447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bestFit"/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3175">
                  <a:solidFill>
                    <a:schemeClr val="accent2"/>
                  </a:solidFill>
                </a:ln>
              </c:spPr>
            </c:leaderLines>
          </c:dLbls>
          <c:cat>
            <c:strRef>
              <c:f>Sur!$T$56:$T$62</c:f>
              <c:strCache>
                <c:ptCount val="7"/>
                <c:pt idx="0">
                  <c:v>Estados Unidos</c:v>
                </c:pt>
                <c:pt idx="1">
                  <c:v>Chile</c:v>
                </c:pt>
                <c:pt idx="2">
                  <c:v>Francia</c:v>
                </c:pt>
                <c:pt idx="3">
                  <c:v>Brasil</c:v>
                </c:pt>
                <c:pt idx="4">
                  <c:v>Reino Unido</c:v>
                </c:pt>
                <c:pt idx="5">
                  <c:v>Argentina</c:v>
                </c:pt>
                <c:pt idx="6">
                  <c:v>Otros</c:v>
                </c:pt>
              </c:strCache>
            </c:strRef>
          </c:cat>
          <c:val>
            <c:numRef>
              <c:f>Sur!$U$56:$U$62</c:f>
              <c:numCache>
                <c:formatCode>#,##0</c:formatCode>
                <c:ptCount val="7"/>
                <c:pt idx="0">
                  <c:v>582871</c:v>
                </c:pt>
                <c:pt idx="1">
                  <c:v>301313</c:v>
                </c:pt>
                <c:pt idx="2">
                  <c:v>199354</c:v>
                </c:pt>
                <c:pt idx="3">
                  <c:v>156159</c:v>
                </c:pt>
                <c:pt idx="4">
                  <c:v>149890</c:v>
                </c:pt>
                <c:pt idx="5">
                  <c:v>137149</c:v>
                </c:pt>
                <c:pt idx="6">
                  <c:v>1318473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4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161925</xdr:colOff>
      <xdr:row>6</xdr:row>
      <xdr:rowOff>137223</xdr:rowOff>
    </xdr:from>
    <xdr:to>
      <xdr:col>11</xdr:col>
      <xdr:colOff>533401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62075"/>
          <a:ext cx="3000376" cy="3038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4" name="3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196562</xdr:colOff>
      <xdr:row>0</xdr:row>
      <xdr:rowOff>174048</xdr:rowOff>
    </xdr:from>
    <xdr:to>
      <xdr:col>15</xdr:col>
      <xdr:colOff>653762</xdr:colOff>
      <xdr:row>3</xdr:row>
      <xdr:rowOff>135948</xdr:rowOff>
    </xdr:to>
    <xdr:sp macro="" textlink="">
      <xdr:nvSpPr>
        <xdr:cNvPr id="3" name="2 Flecha abajo"/>
        <xdr:cNvSpPr/>
      </xdr:nvSpPr>
      <xdr:spPr>
        <a:xfrm>
          <a:off x="11886335" y="174048"/>
          <a:ext cx="457200" cy="533400"/>
        </a:xfrm>
        <a:prstGeom prst="down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17</xdr:col>
      <xdr:colOff>255132</xdr:colOff>
      <xdr:row>9</xdr:row>
      <xdr:rowOff>5443</xdr:rowOff>
    </xdr:from>
    <xdr:to>
      <xdr:col>23</xdr:col>
      <xdr:colOff>51711</xdr:colOff>
      <xdr:row>24</xdr:row>
      <xdr:rowOff>27943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261814</xdr:colOff>
      <xdr:row>26</xdr:row>
      <xdr:rowOff>21415</xdr:rowOff>
    </xdr:from>
    <xdr:to>
      <xdr:col>23</xdr:col>
      <xdr:colOff>61114</xdr:colOff>
      <xdr:row>41</xdr:row>
      <xdr:rowOff>43915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236559</xdr:colOff>
      <xdr:row>48</xdr:row>
      <xdr:rowOff>146795</xdr:rowOff>
    </xdr:from>
    <xdr:to>
      <xdr:col>23</xdr:col>
      <xdr:colOff>22412</xdr:colOff>
      <xdr:row>63</xdr:row>
      <xdr:rowOff>169295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0.00265</cdr:x>
      <cdr:y>0.91447</cdr:y>
    </cdr:from>
    <cdr:to>
      <cdr:x>0.99572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4289" y="2633664"/>
          <a:ext cx="5362574" cy="2463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s-PE" sz="750">
              <a:latin typeface="Arial Narrow" panose="020B0606020202030204" pitchFamily="34" charset="0"/>
            </a:rPr>
            <a:t>Fuente: Mincetur - Encuesta Mensual de Establecimientos de Hospedaje                                                                    Elaboración: CIE- PERUCÁMARAS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0.00693</cdr:x>
      <cdr:y>0.90785</cdr:y>
    </cdr:from>
    <cdr:to>
      <cdr:x>1</cdr:x>
      <cdr:y>0.98622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7426" y="2614613"/>
          <a:ext cx="5362574" cy="2256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750">
              <a:latin typeface="Arial Narrow" panose="020B0606020202030204" pitchFamily="34" charset="0"/>
            </a:rPr>
            <a:t>Fuente: Mincetur - Encuesta Mensual de Establecimientos de Hospedaje                                                                    Elaboración: CIE- PERUCÁMARAS</a:t>
          </a:r>
        </a:p>
      </cdr:txBody>
    </cdr:sp>
  </cdr:relSizeAnchor>
  <cdr:relSizeAnchor xmlns:cdr="http://schemas.openxmlformats.org/drawingml/2006/chartDrawing">
    <cdr:from>
      <cdr:x>0.2957</cdr:x>
      <cdr:y>0.36833</cdr:y>
    </cdr:from>
    <cdr:to>
      <cdr:x>0.32236</cdr:x>
      <cdr:y>0.43083</cdr:y>
    </cdr:to>
    <cdr:sp macro="" textlink="">
      <cdr:nvSpPr>
        <cdr:cNvPr id="4" name="3 Flecha abajo"/>
        <cdr:cNvSpPr/>
      </cdr:nvSpPr>
      <cdr:spPr>
        <a:xfrm xmlns:a="http://schemas.openxmlformats.org/drawingml/2006/main">
          <a:off x="1606097" y="1060790"/>
          <a:ext cx="144804" cy="18000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bg2">
            <a:lumMod val="20000"/>
            <a:lumOff val="80000"/>
          </a:schemeClr>
        </a:solidFill>
        <a:ln xmlns:a="http://schemas.openxmlformats.org/drawingml/2006/main" w="635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0.4418</cdr:x>
      <cdr:y>0.48962</cdr:y>
    </cdr:from>
    <cdr:to>
      <cdr:x>0.46847</cdr:x>
      <cdr:y>0.55212</cdr:y>
    </cdr:to>
    <cdr:sp macro="" textlink="">
      <cdr:nvSpPr>
        <cdr:cNvPr id="5" name="1 Flecha abajo"/>
        <cdr:cNvSpPr/>
      </cdr:nvSpPr>
      <cdr:spPr>
        <a:xfrm xmlns:a="http://schemas.openxmlformats.org/drawingml/2006/main" rot="10800000">
          <a:off x="2399602" y="1410109"/>
          <a:ext cx="144857" cy="18000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bg2">
            <a:lumMod val="20000"/>
            <a:lumOff val="80000"/>
          </a:schemeClr>
        </a:solidFill>
        <a:ln xmlns:a="http://schemas.openxmlformats.org/drawingml/2006/main" w="6350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0.88328</cdr:x>
      <cdr:y>0.63927</cdr:y>
    </cdr:from>
    <cdr:to>
      <cdr:x>0.90995</cdr:x>
      <cdr:y>0.70177</cdr:y>
    </cdr:to>
    <cdr:sp macro="" textlink="">
      <cdr:nvSpPr>
        <cdr:cNvPr id="6" name="1 Flecha abajo"/>
        <cdr:cNvSpPr/>
      </cdr:nvSpPr>
      <cdr:spPr>
        <a:xfrm xmlns:a="http://schemas.openxmlformats.org/drawingml/2006/main" rot="10800000">
          <a:off x="4797533" y="1841090"/>
          <a:ext cx="144857" cy="18000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bg2">
            <a:lumMod val="20000"/>
            <a:lumOff val="80000"/>
          </a:schemeClr>
        </a:solidFill>
        <a:ln xmlns:a="http://schemas.openxmlformats.org/drawingml/2006/main" w="6350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0.14366</cdr:x>
      <cdr:y>0.16733</cdr:y>
    </cdr:from>
    <cdr:to>
      <cdr:x>0.17033</cdr:x>
      <cdr:y>0.22983</cdr:y>
    </cdr:to>
    <cdr:sp macro="" textlink="">
      <cdr:nvSpPr>
        <cdr:cNvPr id="7" name="1 Flecha abajo"/>
        <cdr:cNvSpPr/>
      </cdr:nvSpPr>
      <cdr:spPr>
        <a:xfrm xmlns:a="http://schemas.openxmlformats.org/drawingml/2006/main">
          <a:off x="780279" y="481919"/>
          <a:ext cx="144857" cy="18000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bg2">
            <a:lumMod val="20000"/>
            <a:lumOff val="80000"/>
          </a:schemeClr>
        </a:solidFill>
        <a:ln xmlns:a="http://schemas.openxmlformats.org/drawingml/2006/main" w="6350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0.5812</cdr:x>
      <cdr:y>0.54393</cdr:y>
    </cdr:from>
    <cdr:to>
      <cdr:x>0.60787</cdr:x>
      <cdr:y>0.60643</cdr:y>
    </cdr:to>
    <cdr:sp macro="" textlink="">
      <cdr:nvSpPr>
        <cdr:cNvPr id="8" name="1 Flecha abajo"/>
        <cdr:cNvSpPr/>
      </cdr:nvSpPr>
      <cdr:spPr>
        <a:xfrm xmlns:a="http://schemas.openxmlformats.org/drawingml/2006/main" rot="10800000">
          <a:off x="3156778" y="1566518"/>
          <a:ext cx="144857" cy="18000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bg2">
            <a:lumMod val="20000"/>
            <a:lumOff val="80000"/>
          </a:schemeClr>
        </a:solidFill>
        <a:ln xmlns:a="http://schemas.openxmlformats.org/drawingml/2006/main" w="6350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0.73064</cdr:x>
      <cdr:y>0.59857</cdr:y>
    </cdr:from>
    <cdr:to>
      <cdr:x>0.75731</cdr:x>
      <cdr:y>0.66107</cdr:y>
    </cdr:to>
    <cdr:sp macro="" textlink="">
      <cdr:nvSpPr>
        <cdr:cNvPr id="9" name="1 Flecha abajo"/>
        <cdr:cNvSpPr/>
      </cdr:nvSpPr>
      <cdr:spPr>
        <a:xfrm xmlns:a="http://schemas.openxmlformats.org/drawingml/2006/main" rot="10800000">
          <a:off x="3968474" y="1723887"/>
          <a:ext cx="144857" cy="180000"/>
        </a:xfrm>
        <a:prstGeom xmlns:a="http://schemas.openxmlformats.org/drawingml/2006/main" prst="downArrow">
          <a:avLst/>
        </a:prstGeom>
        <a:solidFill xmlns:a="http://schemas.openxmlformats.org/drawingml/2006/main">
          <a:schemeClr val="bg2">
            <a:lumMod val="20000"/>
            <a:lumOff val="80000"/>
          </a:schemeClr>
        </a:solidFill>
        <a:ln xmlns:a="http://schemas.openxmlformats.org/drawingml/2006/main" w="6350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0.00446</cdr:x>
      <cdr:y>0.92163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4068" y="2654294"/>
          <a:ext cx="5375932" cy="2257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750">
              <a:latin typeface="Arial Narrow" panose="020B0606020202030204" pitchFamily="34" charset="0"/>
            </a:rPr>
            <a:t>Fuente: Mincetur - Encuesta Mensual de Establecimientos de Hospedaje                                                                    Elaboración: CIE- PERUCÁMARAS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>
      <selection activeCell="B7" sqref="B7"/>
    </sheetView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5" customHeight="1" x14ac:dyDescent="0.25"/>
    <row r="3" spans="2:18" ht="18" customHeight="1" x14ac:dyDescent="0.3">
      <c r="B3" s="89" t="s">
        <v>65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2:18" ht="19.5" customHeight="1" x14ac:dyDescent="0.25">
      <c r="B4" s="90" t="s">
        <v>64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</row>
    <row r="5" spans="2:18" ht="15" customHeight="1" x14ac:dyDescent="0.25">
      <c r="B5" s="91" t="s">
        <v>66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</row>
    <row r="6" spans="2:18" ht="15" customHeight="1" x14ac:dyDescent="0.25">
      <c r="J6" s="4"/>
    </row>
    <row r="7" spans="2:18" ht="15" customHeight="1" x14ac:dyDescent="0.25">
      <c r="J7" s="4"/>
    </row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3:R3"/>
    <mergeCell ref="B4:R4"/>
    <mergeCell ref="B5:R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/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92" t="s">
        <v>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</row>
    <row r="9" spans="2:15" x14ac:dyDescent="0.25"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</row>
    <row r="10" spans="2:15" x14ac:dyDescent="0.25"/>
    <row r="11" spans="2:15" x14ac:dyDescent="0.25">
      <c r="G11" s="9"/>
    </row>
    <row r="12" spans="2:15" x14ac:dyDescent="0.25">
      <c r="F12" s="9" t="s">
        <v>67</v>
      </c>
      <c r="G12" s="9"/>
      <c r="J12" s="2">
        <v>2</v>
      </c>
    </row>
    <row r="13" spans="2:15" x14ac:dyDescent="0.25">
      <c r="G13" s="9" t="s">
        <v>68</v>
      </c>
      <c r="J13" s="2">
        <v>3</v>
      </c>
    </row>
    <row r="14" spans="2:15" x14ac:dyDescent="0.25">
      <c r="G14" s="9" t="s">
        <v>69</v>
      </c>
      <c r="J14" s="2">
        <v>4</v>
      </c>
    </row>
    <row r="15" spans="2:15" x14ac:dyDescent="0.25">
      <c r="G15" s="9" t="s">
        <v>70</v>
      </c>
      <c r="J15" s="2">
        <v>5</v>
      </c>
    </row>
    <row r="16" spans="2:15" x14ac:dyDescent="0.25">
      <c r="G16" s="9" t="s">
        <v>71</v>
      </c>
      <c r="J16" s="2">
        <v>6</v>
      </c>
    </row>
    <row r="17" spans="7:10" x14ac:dyDescent="0.25">
      <c r="G17" s="9" t="s">
        <v>72</v>
      </c>
      <c r="J17" s="2">
        <v>7</v>
      </c>
    </row>
    <row r="18" spans="7:10" x14ac:dyDescent="0.25">
      <c r="G18" s="65" t="s">
        <v>73</v>
      </c>
      <c r="J18" s="2">
        <v>8</v>
      </c>
    </row>
    <row r="19" spans="7:10" x14ac:dyDescent="0.25">
      <c r="J19" s="2"/>
    </row>
    <row r="20" spans="7:10" x14ac:dyDescent="0.25">
      <c r="J20" s="2"/>
    </row>
    <row r="21" spans="7:10" x14ac:dyDescent="0.25"/>
    <row r="22" spans="7:10" x14ac:dyDescent="0.25"/>
    <row r="23" spans="7:10" x14ac:dyDescent="0.25"/>
    <row r="24" spans="7:10" x14ac:dyDescent="0.25"/>
    <row r="25" spans="7:10" x14ac:dyDescent="0.25"/>
  </sheetData>
  <sheetProtection selectLockedCells="1"/>
  <protectedRanges>
    <protectedRange sqref="J12:J15 G13:G16 J17:J20" name="Rango1"/>
  </protectedRanges>
  <mergeCells count="1">
    <mergeCell ref="B8:O9"/>
  </mergeCells>
  <hyperlinks>
    <hyperlink ref="G13" location="'Arequipa'!A1" display="Arequipa"/>
    <hyperlink ref="G14" location="'Cusco'!A1" display="Cusco"/>
    <hyperlink ref="G15" location="'Madre de Dios'!A1" display="Madre de Dios"/>
    <hyperlink ref="G16" location="'Moquegua'!A1" display="Moquegua"/>
    <hyperlink ref="G17" location="'Puno'!A1" display="Puno"/>
    <hyperlink ref="G18" location="'Tacna'!A1" display="Tacna"/>
    <hyperlink ref="F12" location="'Sur'!A1" display="Sur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89"/>
  <sheetViews>
    <sheetView zoomScale="85" zoomScaleNormal="85" workbookViewId="0">
      <selection activeCell="D34" sqref="D34:I44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6" width="11.7109375" style="1" customWidth="1"/>
    <col min="17" max="17" width="2.42578125" style="10" customWidth="1"/>
    <col min="18" max="18" width="14" style="58" customWidth="1"/>
    <col min="19" max="19" width="16.7109375" style="58" customWidth="1"/>
    <col min="20" max="20" width="13.85546875" style="58" customWidth="1"/>
    <col min="21" max="21" width="13.28515625" style="58" customWidth="1"/>
    <col min="22" max="22" width="12.85546875" style="58" customWidth="1"/>
    <col min="23" max="23" width="13.5703125" style="58" customWidth="1"/>
    <col min="24" max="24" width="1.7109375" style="10" customWidth="1"/>
    <col min="25" max="16384" width="11.42578125" style="3" hidden="1"/>
  </cols>
  <sheetData>
    <row r="1" spans="2:23" x14ac:dyDescent="0.25">
      <c r="B1" s="93" t="s">
        <v>74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11"/>
    </row>
    <row r="2" spans="2:23" x14ac:dyDescent="0.25"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11"/>
    </row>
    <row r="3" spans="2:23" x14ac:dyDescent="0.25">
      <c r="B3" s="5" t="str">
        <f>+B6</f>
        <v>1. Arribo de ciudadanos a establecimientos de hospedaje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2:23" x14ac:dyDescent="0.25">
      <c r="B4" s="5" t="str">
        <f>+B49</f>
        <v>2. Arribo de ciudadanos a establecimientos de hospedaje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6" spans="2:23" x14ac:dyDescent="0.25">
      <c r="B6" s="25" t="s">
        <v>25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2:23" x14ac:dyDescent="0.25">
      <c r="B7" s="28"/>
      <c r="C7" s="94" t="str">
        <f>+CONCATENATE("En los últimos 10 años el turismo de la macro región ha mostrado un importante crecimiento, es así, que en el año 2006 registró ",FIXED(K22,1)," arribos de turistas nacionales y extranjeros, mientras que el 2016 los  arribos de turistas extranjeros y nacionales sumaron ",FIXED(K12,1), ", representando un  crecimiento promedio anual de ",FIXED(N22*100,1),"%   en el periodo 2006 – 2016.")</f>
        <v>En los últimos 10 años el turismo de la macro región ha mostrado un importante crecimiento, es así, que en el año 2006 registró 3,062,854.0 arribos de turistas nacionales y extranjeros, mientras que el 2016 los  arribos de turistas extranjeros y nacionales sumaron 6,978,169.0, representando un  crecimiento promedio anual de 8.6%   en el periodo 2006 – 2016.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29"/>
    </row>
    <row r="8" spans="2:23" x14ac:dyDescent="0.25">
      <c r="B8" s="28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29"/>
    </row>
    <row r="9" spans="2:23" x14ac:dyDescent="0.25">
      <c r="B9" s="28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29"/>
    </row>
    <row r="10" spans="2:23" x14ac:dyDescent="0.25">
      <c r="B10" s="28"/>
      <c r="C10" s="12"/>
      <c r="D10" s="12"/>
      <c r="E10" s="12"/>
      <c r="F10" s="95" t="s">
        <v>20</v>
      </c>
      <c r="G10" s="95"/>
      <c r="H10" s="95"/>
      <c r="I10" s="95"/>
      <c r="J10" s="95"/>
      <c r="K10" s="95"/>
      <c r="L10" s="95"/>
      <c r="M10" s="12"/>
      <c r="N10" s="12"/>
      <c r="O10" s="12"/>
      <c r="P10" s="29"/>
    </row>
    <row r="11" spans="2:23" x14ac:dyDescent="0.25">
      <c r="B11" s="28"/>
      <c r="C11" s="12"/>
      <c r="D11" s="12"/>
      <c r="E11" s="12"/>
      <c r="F11" s="19" t="s">
        <v>19</v>
      </c>
      <c r="G11" s="20" t="s">
        <v>2</v>
      </c>
      <c r="H11" s="19" t="s">
        <v>16</v>
      </c>
      <c r="I11" s="20" t="s">
        <v>17</v>
      </c>
      <c r="J11" s="19" t="s">
        <v>16</v>
      </c>
      <c r="K11" s="19" t="s">
        <v>18</v>
      </c>
      <c r="L11" s="19" t="s">
        <v>16</v>
      </c>
      <c r="M11" s="12"/>
      <c r="N11" s="12"/>
      <c r="O11" s="12"/>
      <c r="P11" s="29"/>
      <c r="T11" s="59" t="s">
        <v>19</v>
      </c>
      <c r="U11" s="59" t="s">
        <v>18</v>
      </c>
      <c r="V11" s="59" t="s">
        <v>16</v>
      </c>
    </row>
    <row r="12" spans="2:23" x14ac:dyDescent="0.25">
      <c r="B12" s="28"/>
      <c r="C12" s="12"/>
      <c r="D12" s="12"/>
      <c r="E12" s="12"/>
      <c r="F12" s="15">
        <v>2016</v>
      </c>
      <c r="G12" s="16">
        <f>+Arequipa!G12+Cusco!G12+'Madre de Dios'!G12+Moquegua!G12+Puno!G12+Tacna!G12</f>
        <v>4132960</v>
      </c>
      <c r="H12" s="21">
        <f>+G12/G13-1</f>
        <v>2.5859963423134014E-2</v>
      </c>
      <c r="I12" s="16">
        <f>+Arequipa!I12+Cusco!I12+'Madre de Dios'!I12+Moquegua!I12+Puno!I12+Tacna!I12</f>
        <v>2845209</v>
      </c>
      <c r="J12" s="21">
        <f>+I12/I13-1</f>
        <v>9.793030703971084E-3</v>
      </c>
      <c r="K12" s="16">
        <f>+I12+G12</f>
        <v>6978169</v>
      </c>
      <c r="L12" s="21">
        <f>+K12/K13-1</f>
        <v>1.9247656283776893E-2</v>
      </c>
      <c r="M12" s="12"/>
      <c r="N12" s="12"/>
      <c r="O12" s="12"/>
      <c r="P12" s="29"/>
      <c r="T12" s="59" t="s">
        <v>4</v>
      </c>
      <c r="U12" s="60">
        <v>2.4504619999999999</v>
      </c>
      <c r="V12" s="61">
        <v>4.1830316563169267E-2</v>
      </c>
      <c r="W12" s="62"/>
    </row>
    <row r="13" spans="2:23" x14ac:dyDescent="0.25">
      <c r="B13" s="28"/>
      <c r="C13" s="12"/>
      <c r="D13" s="12"/>
      <c r="E13" s="12"/>
      <c r="F13" s="15" t="s">
        <v>15</v>
      </c>
      <c r="G13" s="16">
        <f>+Arequipa!G13+Cusco!G13+'Madre de Dios'!G13+Moquegua!G13+Puno!G13+Tacna!G13</f>
        <v>4028776</v>
      </c>
      <c r="H13" s="17">
        <f t="shared" ref="H13:J24" si="0">+G13/G14-1</f>
        <v>4.1473851452082489E-2</v>
      </c>
      <c r="I13" s="16">
        <f>+Arequipa!I13+Cusco!I13+'Madre de Dios'!I13+Moquegua!I13+Puno!I13+Tacna!I13</f>
        <v>2817616</v>
      </c>
      <c r="J13" s="17">
        <f t="shared" si="0"/>
        <v>9.1972674484623651E-2</v>
      </c>
      <c r="K13" s="16">
        <f t="shared" ref="K13:K25" si="1">+I13+G13</f>
        <v>6846392</v>
      </c>
      <c r="L13" s="17">
        <f t="shared" ref="L13:L24" si="2">+K13/K14-1</f>
        <v>6.1679982135768086E-2</v>
      </c>
      <c r="M13" s="12"/>
      <c r="N13" s="12"/>
      <c r="O13" s="12"/>
      <c r="P13" s="29"/>
      <c r="T13" s="59" t="s">
        <v>5</v>
      </c>
      <c r="U13" s="60">
        <v>2.8273229999999998</v>
      </c>
      <c r="V13" s="61">
        <v>0.15379181558416333</v>
      </c>
      <c r="W13" s="62"/>
    </row>
    <row r="14" spans="2:23" x14ac:dyDescent="0.25">
      <c r="B14" s="28"/>
      <c r="C14" s="12"/>
      <c r="D14" s="12"/>
      <c r="E14" s="12"/>
      <c r="F14" s="15" t="s">
        <v>14</v>
      </c>
      <c r="G14" s="16">
        <f>+Arequipa!G14+Cusco!G14+'Madre de Dios'!G14+Moquegua!G14+Puno!G14+Tacna!G14</f>
        <v>3868341</v>
      </c>
      <c r="H14" s="17">
        <f t="shared" si="0"/>
        <v>7.9922882213077306E-2</v>
      </c>
      <c r="I14" s="16">
        <f>+Arequipa!I14+Cusco!I14+'Madre de Dios'!I14+Moquegua!I14+Puno!I14+Tacna!I14</f>
        <v>2580299</v>
      </c>
      <c r="J14" s="17">
        <f t="shared" si="0"/>
        <v>4.6086952996408082E-2</v>
      </c>
      <c r="K14" s="16">
        <f t="shared" si="1"/>
        <v>6448640</v>
      </c>
      <c r="L14" s="17">
        <f t="shared" si="2"/>
        <v>6.6124751660405545E-2</v>
      </c>
      <c r="M14" s="12"/>
      <c r="N14" s="12"/>
      <c r="O14" s="12"/>
      <c r="P14" s="29"/>
      <c r="T14" s="59" t="s">
        <v>6</v>
      </c>
      <c r="U14" s="60">
        <v>3.0628540000000002</v>
      </c>
      <c r="V14" s="61">
        <v>8.3305303285121646E-2</v>
      </c>
      <c r="W14" s="62"/>
    </row>
    <row r="15" spans="2:23" x14ac:dyDescent="0.25">
      <c r="B15" s="28"/>
      <c r="C15" s="12"/>
      <c r="D15" s="12"/>
      <c r="E15" s="12"/>
      <c r="F15" s="15" t="s">
        <v>13</v>
      </c>
      <c r="G15" s="16">
        <f>+Arequipa!G15+Cusco!G15+'Madre de Dios'!G15+Moquegua!G15+Puno!G15+Tacna!G15</f>
        <v>3582053</v>
      </c>
      <c r="H15" s="17">
        <f t="shared" si="0"/>
        <v>5.7137089646082773E-2</v>
      </c>
      <c r="I15" s="16">
        <f>+Arequipa!I15+Cusco!I15+'Madre de Dios'!I15+Moquegua!I15+Puno!I15+Tacna!I15</f>
        <v>2466620</v>
      </c>
      <c r="J15" s="17">
        <f t="shared" si="0"/>
        <v>8.4277185174895797E-2</v>
      </c>
      <c r="K15" s="16">
        <f t="shared" si="1"/>
        <v>6048673</v>
      </c>
      <c r="L15" s="17">
        <f t="shared" si="2"/>
        <v>6.8038941650208518E-2</v>
      </c>
      <c r="M15" s="12"/>
      <c r="N15" s="12"/>
      <c r="O15" s="12"/>
      <c r="P15" s="29"/>
      <c r="T15" s="59" t="s">
        <v>7</v>
      </c>
      <c r="U15" s="60">
        <v>3.5319210000000001</v>
      </c>
      <c r="V15" s="61">
        <v>0.15314703214714109</v>
      </c>
      <c r="W15" s="62"/>
    </row>
    <row r="16" spans="2:23" x14ac:dyDescent="0.25">
      <c r="B16" s="28"/>
      <c r="C16" s="12"/>
      <c r="D16" s="12"/>
      <c r="E16" s="12"/>
      <c r="F16" s="15" t="s">
        <v>12</v>
      </c>
      <c r="G16" s="16">
        <f>+Arequipa!G16+Cusco!G16+'Madre de Dios'!G16+Moquegua!G16+Puno!G16+Tacna!G16</f>
        <v>3388447</v>
      </c>
      <c r="H16" s="17">
        <f t="shared" si="0"/>
        <v>6.2419243430283489E-2</v>
      </c>
      <c r="I16" s="16">
        <f>+Arequipa!I16+Cusco!I16+'Madre de Dios'!I16+Moquegua!I16+Puno!I16+Tacna!I16</f>
        <v>2274898</v>
      </c>
      <c r="J16" s="17">
        <f t="shared" si="0"/>
        <v>0.15834614360368215</v>
      </c>
      <c r="K16" s="16">
        <f t="shared" si="1"/>
        <v>5663345</v>
      </c>
      <c r="L16" s="17">
        <f t="shared" si="2"/>
        <v>9.897700264374909E-2</v>
      </c>
      <c r="M16" s="12"/>
      <c r="N16" s="12"/>
      <c r="O16" s="12"/>
      <c r="P16" s="29"/>
      <c r="T16" s="59" t="s">
        <v>8</v>
      </c>
      <c r="U16" s="60">
        <v>4.0631700000000004</v>
      </c>
      <c r="V16" s="61">
        <v>0.15041361344152371</v>
      </c>
      <c r="W16" s="62"/>
    </row>
    <row r="17" spans="2:23" x14ac:dyDescent="0.25">
      <c r="B17" s="28"/>
      <c r="C17" s="12"/>
      <c r="D17" s="12"/>
      <c r="E17" s="12"/>
      <c r="F17" s="15" t="s">
        <v>11</v>
      </c>
      <c r="G17" s="16">
        <f>+Arequipa!G17+Cusco!G17+'Madre de Dios'!G17+Moquegua!G17+Puno!G17+Tacna!G17</f>
        <v>3189369</v>
      </c>
      <c r="H17" s="17">
        <f t="shared" si="0"/>
        <v>0.10689593779055251</v>
      </c>
      <c r="I17" s="16">
        <f>+Arequipa!I17+Cusco!I17+'Madre de Dios'!I17+Moquegua!I17+Puno!I17+Tacna!I17</f>
        <v>1963919</v>
      </c>
      <c r="J17" s="17">
        <f t="shared" si="0"/>
        <v>0.24117679030072603</v>
      </c>
      <c r="K17" s="16">
        <f t="shared" si="1"/>
        <v>5153288</v>
      </c>
      <c r="L17" s="17">
        <f t="shared" si="2"/>
        <v>0.15449651598114289</v>
      </c>
      <c r="M17" s="12"/>
      <c r="N17" s="13"/>
      <c r="O17" s="12"/>
      <c r="P17" s="29"/>
      <c r="T17" s="59" t="s">
        <v>9</v>
      </c>
      <c r="U17" s="60">
        <v>4.1899470000000001</v>
      </c>
      <c r="V17" s="61">
        <v>3.1201500306411001E-2</v>
      </c>
      <c r="W17" s="62"/>
    </row>
    <row r="18" spans="2:23" x14ac:dyDescent="0.25">
      <c r="B18" s="28"/>
      <c r="C18" s="12"/>
      <c r="D18" s="12"/>
      <c r="E18" s="12"/>
      <c r="F18" s="15" t="s">
        <v>10</v>
      </c>
      <c r="G18" s="16">
        <f>+Arequipa!G18+Cusco!G18+'Madre de Dios'!G18+Moquegua!G18+Puno!G18+Tacna!G18</f>
        <v>2881363</v>
      </c>
      <c r="H18" s="17">
        <f t="shared" si="0"/>
        <v>0.1134906296554643</v>
      </c>
      <c r="I18" s="16">
        <f>+Arequipa!I18+Cusco!I18+'Madre de Dios'!I18+Moquegua!I18+Puno!I18+Tacna!I18</f>
        <v>1582304</v>
      </c>
      <c r="J18" s="17">
        <f t="shared" si="0"/>
        <v>-1.245614013188856E-2</v>
      </c>
      <c r="K18" s="16">
        <f t="shared" si="1"/>
        <v>4463667</v>
      </c>
      <c r="L18" s="17">
        <f t="shared" si="2"/>
        <v>6.5327795315788029E-2</v>
      </c>
      <c r="M18" s="12"/>
      <c r="N18" s="13"/>
      <c r="O18" s="12"/>
      <c r="P18" s="29"/>
      <c r="T18" s="59" t="s">
        <v>10</v>
      </c>
      <c r="U18" s="60">
        <v>4.4636670000000001</v>
      </c>
      <c r="V18" s="61">
        <v>6.5327795315788029E-2</v>
      </c>
      <c r="W18" s="62"/>
    </row>
    <row r="19" spans="2:23" x14ac:dyDescent="0.25">
      <c r="B19" s="28"/>
      <c r="C19" s="12"/>
      <c r="D19" s="12"/>
      <c r="E19" s="12"/>
      <c r="F19" s="15" t="s">
        <v>9</v>
      </c>
      <c r="G19" s="16">
        <f>+Arequipa!G19+Cusco!G19+'Madre de Dios'!G19+Moquegua!G19+Puno!G19+Tacna!G19</f>
        <v>2587685</v>
      </c>
      <c r="H19" s="17">
        <f t="shared" si="0"/>
        <v>9.9005338554385647E-2</v>
      </c>
      <c r="I19" s="16">
        <f>+Arequipa!I19+Cusco!I19+'Madre de Dios'!I19+Moquegua!I19+Puno!I19+Tacna!I19</f>
        <v>1602262</v>
      </c>
      <c r="J19" s="17">
        <f t="shared" si="0"/>
        <v>-6.2236919115065015E-2</v>
      </c>
      <c r="K19" s="16">
        <f t="shared" si="1"/>
        <v>4189947</v>
      </c>
      <c r="L19" s="17">
        <f t="shared" si="2"/>
        <v>3.1201500306411001E-2</v>
      </c>
      <c r="M19" s="12"/>
      <c r="N19" s="12"/>
      <c r="O19" s="12"/>
      <c r="P19" s="29"/>
      <c r="T19" s="59" t="s">
        <v>11</v>
      </c>
      <c r="U19" s="60">
        <v>5.1532879999999999</v>
      </c>
      <c r="V19" s="61">
        <v>0.15449651598114289</v>
      </c>
      <c r="W19" s="62"/>
    </row>
    <row r="20" spans="2:23" x14ac:dyDescent="0.25">
      <c r="B20" s="28"/>
      <c r="C20" s="12"/>
      <c r="D20" s="12"/>
      <c r="E20" s="12"/>
      <c r="F20" s="15" t="s">
        <v>8</v>
      </c>
      <c r="G20" s="16">
        <f>+Arequipa!G20+Cusco!G20+'Madre de Dios'!G20+Moquegua!G20+Puno!G20+Tacna!G20</f>
        <v>2354570</v>
      </c>
      <c r="H20" s="17">
        <f t="shared" si="0"/>
        <v>0.12599911816494136</v>
      </c>
      <c r="I20" s="16">
        <f>+Arequipa!I20+Cusco!I20+'Madre de Dios'!I20+Moquegua!I20+Puno!I20+Tacna!I20</f>
        <v>1708600</v>
      </c>
      <c r="J20" s="17">
        <f t="shared" si="0"/>
        <v>0.18584673940729868</v>
      </c>
      <c r="K20" s="16">
        <f t="shared" si="1"/>
        <v>4063170</v>
      </c>
      <c r="L20" s="17">
        <f t="shared" si="2"/>
        <v>0.15041361344152371</v>
      </c>
      <c r="M20" s="12"/>
      <c r="N20" s="96" t="s">
        <v>23</v>
      </c>
      <c r="O20" s="97"/>
      <c r="P20" s="29"/>
      <c r="T20" s="59" t="s">
        <v>12</v>
      </c>
      <c r="U20" s="60">
        <v>5.6633449999999996</v>
      </c>
      <c r="V20" s="61">
        <v>9.897700264374909E-2</v>
      </c>
      <c r="W20" s="62"/>
    </row>
    <row r="21" spans="2:23" x14ac:dyDescent="0.25">
      <c r="B21" s="28"/>
      <c r="C21" s="12"/>
      <c r="D21" s="12"/>
      <c r="E21" s="12"/>
      <c r="F21" s="15" t="s">
        <v>7</v>
      </c>
      <c r="G21" s="16">
        <f>+Arequipa!G21+Cusco!G21+'Madre de Dios'!G21+Moquegua!G21+Puno!G21+Tacna!G21</f>
        <v>2091094</v>
      </c>
      <c r="H21" s="17">
        <f t="shared" si="0"/>
        <v>0.15311028003163063</v>
      </c>
      <c r="I21" s="16">
        <f>+Arequipa!I21+Cusco!I21+'Madre de Dios'!I21+Moquegua!I21+Puno!I21+Tacna!I21</f>
        <v>1440827</v>
      </c>
      <c r="J21" s="17">
        <f t="shared" si="0"/>
        <v>0.15320037521530061</v>
      </c>
      <c r="K21" s="16">
        <f t="shared" si="1"/>
        <v>3531921</v>
      </c>
      <c r="L21" s="17">
        <f t="shared" si="2"/>
        <v>0.15314703214714109</v>
      </c>
      <c r="M21" s="12"/>
      <c r="N21" s="98"/>
      <c r="O21" s="99"/>
      <c r="P21" s="29"/>
      <c r="T21" s="59" t="s">
        <v>13</v>
      </c>
      <c r="U21" s="60">
        <v>6.048673</v>
      </c>
      <c r="V21" s="61">
        <v>6.8038941650208518E-2</v>
      </c>
      <c r="W21" s="62"/>
    </row>
    <row r="22" spans="2:23" x14ac:dyDescent="0.25">
      <c r="B22" s="28"/>
      <c r="C22" s="12"/>
      <c r="D22" s="12"/>
      <c r="E22" s="12"/>
      <c r="F22" s="15" t="s">
        <v>6</v>
      </c>
      <c r="G22" s="16">
        <f>+Arequipa!G22+Cusco!G22+'Madre de Dios'!G22+Moquegua!G22+Puno!G22+Tacna!G22</f>
        <v>1813438</v>
      </c>
      <c r="H22" s="17">
        <f t="shared" si="0"/>
        <v>0.12569268004715228</v>
      </c>
      <c r="I22" s="16">
        <f>+Arequipa!I22+Cusco!I22+'Madre de Dios'!I22+Moquegua!I22+Puno!I22+Tacna!I22</f>
        <v>1249416</v>
      </c>
      <c r="J22" s="17">
        <f t="shared" si="0"/>
        <v>2.7167720348249214E-2</v>
      </c>
      <c r="K22" s="16">
        <f t="shared" si="1"/>
        <v>3062854</v>
      </c>
      <c r="L22" s="17">
        <f t="shared" si="2"/>
        <v>8.3305303285121646E-2</v>
      </c>
      <c r="M22" s="12"/>
      <c r="N22" s="34">
        <f>+(K12/K22)^(1/10)-1</f>
        <v>8.5829205755363791E-2</v>
      </c>
      <c r="O22" s="32"/>
      <c r="P22" s="29"/>
      <c r="T22" s="59" t="s">
        <v>14</v>
      </c>
      <c r="U22" s="60">
        <v>6.4486400000000001</v>
      </c>
      <c r="V22" s="61">
        <v>6.6124751660405545E-2</v>
      </c>
      <c r="W22" s="62"/>
    </row>
    <row r="23" spans="2:23" x14ac:dyDescent="0.25">
      <c r="B23" s="28"/>
      <c r="C23" s="12"/>
      <c r="D23" s="12"/>
      <c r="E23" s="12"/>
      <c r="F23" s="15" t="s">
        <v>5</v>
      </c>
      <c r="G23" s="16">
        <f>+Arequipa!G23+Cusco!G23+'Madre de Dios'!G23+Moquegua!G23+Puno!G23+Tacna!G23</f>
        <v>1610953</v>
      </c>
      <c r="H23" s="17">
        <f t="shared" si="0"/>
        <v>0.12447404350606028</v>
      </c>
      <c r="I23" s="16">
        <f>+Arequipa!I23+Cusco!I23+'Madre de Dios'!I23+Moquegua!I23+Puno!I23+Tacna!I23</f>
        <v>1216370</v>
      </c>
      <c r="J23" s="17">
        <f t="shared" si="0"/>
        <v>0.19505734726880797</v>
      </c>
      <c r="K23" s="16">
        <f t="shared" si="1"/>
        <v>2827323</v>
      </c>
      <c r="L23" s="17">
        <f t="shared" si="2"/>
        <v>0.15379181558416333</v>
      </c>
      <c r="M23" s="12"/>
      <c r="N23" s="12"/>
      <c r="O23" s="12"/>
      <c r="P23" s="29"/>
      <c r="T23" s="59" t="s">
        <v>15</v>
      </c>
      <c r="U23" s="60">
        <v>6.8463919999999998</v>
      </c>
      <c r="V23" s="61">
        <v>6.1679982135768086E-2</v>
      </c>
      <c r="W23" s="62"/>
    </row>
    <row r="24" spans="2:23" x14ac:dyDescent="0.25">
      <c r="B24" s="28"/>
      <c r="C24" s="12"/>
      <c r="D24" s="12"/>
      <c r="E24" s="12"/>
      <c r="F24" s="15" t="s">
        <v>4</v>
      </c>
      <c r="G24" s="16">
        <f>+Arequipa!G24+Cusco!G24+'Madre de Dios'!G24+Moquegua!G24+Puno!G24+Tacna!G24</f>
        <v>1432628</v>
      </c>
      <c r="H24" s="17">
        <f t="shared" si="0"/>
        <v>-5.1787312227640769E-2</v>
      </c>
      <c r="I24" s="16">
        <f>+Arequipa!I24+Cusco!I24+'Madre de Dios'!I24+Moquegua!I24+Puno!I24+Tacna!I24</f>
        <v>1017834</v>
      </c>
      <c r="J24" s="17">
        <f t="shared" si="0"/>
        <v>0.20997572521225583</v>
      </c>
      <c r="K24" s="16">
        <f t="shared" si="1"/>
        <v>2450462</v>
      </c>
      <c r="L24" s="17">
        <f t="shared" si="2"/>
        <v>4.1830316563169267E-2</v>
      </c>
      <c r="M24" s="12"/>
      <c r="N24" s="13"/>
      <c r="O24" s="12"/>
      <c r="P24" s="29"/>
      <c r="T24" s="59">
        <v>2016</v>
      </c>
      <c r="U24" s="60">
        <v>6.9781690000000003</v>
      </c>
      <c r="V24" s="61">
        <v>1.9247656283776893E-2</v>
      </c>
      <c r="W24" s="62"/>
    </row>
    <row r="25" spans="2:23" x14ac:dyDescent="0.25">
      <c r="B25" s="28"/>
      <c r="C25" s="12"/>
      <c r="D25" s="12"/>
      <c r="E25" s="12"/>
      <c r="F25" s="15" t="s">
        <v>3</v>
      </c>
      <c r="G25" s="16">
        <f>+Arequipa!G25+Cusco!G25+'Madre de Dios'!G25+Moquegua!G25+Puno!G25+Tacna!G25</f>
        <v>1510872</v>
      </c>
      <c r="H25" s="18"/>
      <c r="I25" s="16">
        <f>+Arequipa!I25+Cusco!I25+'Madre de Dios'!I25+Moquegua!I25+Puno!I25+Tacna!I25</f>
        <v>841202</v>
      </c>
      <c r="J25" s="18"/>
      <c r="K25" s="16">
        <f t="shared" si="1"/>
        <v>2352074</v>
      </c>
      <c r="L25" s="18"/>
      <c r="M25" s="12"/>
      <c r="N25" s="13"/>
      <c r="O25" s="12"/>
      <c r="P25" s="29"/>
    </row>
    <row r="26" spans="2:23" x14ac:dyDescent="0.25">
      <c r="B26" s="28"/>
      <c r="C26" s="100" t="s">
        <v>22</v>
      </c>
      <c r="D26" s="101"/>
      <c r="E26" s="12"/>
      <c r="F26" s="106" t="s">
        <v>24</v>
      </c>
      <c r="G26" s="106"/>
      <c r="H26" s="106"/>
      <c r="I26" s="106"/>
      <c r="J26" s="106"/>
      <c r="K26" s="106"/>
      <c r="L26" s="106"/>
      <c r="M26" s="12"/>
      <c r="N26" s="12"/>
      <c r="O26" s="12"/>
      <c r="P26" s="29"/>
    </row>
    <row r="27" spans="2:23" x14ac:dyDescent="0.25">
      <c r="B27" s="28"/>
      <c r="C27" s="102"/>
      <c r="D27" s="103"/>
      <c r="E27" s="12"/>
      <c r="F27" s="23">
        <v>2016</v>
      </c>
      <c r="G27" s="22">
        <f>+G12/K12</f>
        <v>0.59226997798419612</v>
      </c>
      <c r="H27" s="24"/>
      <c r="I27" s="22">
        <f>+I12/K12</f>
        <v>0.40773002201580388</v>
      </c>
      <c r="J27" s="24"/>
      <c r="K27" s="22">
        <f>+I27+G27</f>
        <v>1</v>
      </c>
      <c r="L27" s="24"/>
      <c r="M27" s="12"/>
      <c r="N27" s="12"/>
      <c r="O27" s="12"/>
      <c r="P27" s="29"/>
    </row>
    <row r="28" spans="2:23" x14ac:dyDescent="0.25">
      <c r="B28" s="28"/>
      <c r="C28" s="102"/>
      <c r="D28" s="103"/>
      <c r="E28" s="12"/>
      <c r="F28" s="23">
        <v>2011</v>
      </c>
      <c r="G28" s="22">
        <f>+G17/K17</f>
        <v>0.61889981697122298</v>
      </c>
      <c r="H28" s="24"/>
      <c r="I28" s="22">
        <f>+I17/K17</f>
        <v>0.38110018302877696</v>
      </c>
      <c r="J28" s="24"/>
      <c r="K28" s="22">
        <f>+I28+G28</f>
        <v>1</v>
      </c>
      <c r="L28" s="24"/>
      <c r="M28" s="12"/>
      <c r="N28" s="12"/>
      <c r="O28" s="12"/>
      <c r="P28" s="29"/>
    </row>
    <row r="29" spans="2:23" x14ac:dyDescent="0.25">
      <c r="B29" s="28"/>
      <c r="C29" s="104"/>
      <c r="D29" s="105"/>
      <c r="E29" s="12"/>
      <c r="F29" s="23">
        <v>2006</v>
      </c>
      <c r="G29" s="22">
        <f>+G22/K22</f>
        <v>0.59207458141981306</v>
      </c>
      <c r="H29" s="24"/>
      <c r="I29" s="22">
        <f>+I22/K22</f>
        <v>0.40792541858018699</v>
      </c>
      <c r="J29" s="24"/>
      <c r="K29" s="22">
        <f>+I29+G29</f>
        <v>1</v>
      </c>
      <c r="L29" s="24"/>
      <c r="M29" s="12"/>
      <c r="N29" s="12"/>
      <c r="O29" s="12"/>
      <c r="P29" s="29"/>
    </row>
    <row r="30" spans="2:23" x14ac:dyDescent="0.25">
      <c r="B30" s="28"/>
      <c r="C30" s="12"/>
      <c r="D30" s="12"/>
      <c r="E30" s="12"/>
      <c r="F30" s="109" t="s">
        <v>26</v>
      </c>
      <c r="G30" s="109"/>
      <c r="H30" s="109"/>
      <c r="I30" s="109"/>
      <c r="J30" s="109"/>
      <c r="K30" s="109"/>
      <c r="L30" s="109"/>
      <c r="M30" s="12"/>
      <c r="N30" s="12"/>
      <c r="O30" s="12"/>
      <c r="P30" s="29"/>
    </row>
    <row r="31" spans="2:23" x14ac:dyDescent="0.25">
      <c r="B31" s="28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29"/>
    </row>
    <row r="32" spans="2:23" x14ac:dyDescent="0.25">
      <c r="B32" s="28"/>
      <c r="C32" s="12"/>
      <c r="D32" s="12"/>
      <c r="E32" s="12"/>
      <c r="F32" s="12"/>
      <c r="G32" s="12"/>
      <c r="H32" s="12"/>
      <c r="I32" s="12"/>
      <c r="J32" s="12"/>
      <c r="K32" s="12"/>
      <c r="L32" s="35"/>
      <c r="M32" s="12"/>
      <c r="N32" s="12"/>
      <c r="O32" s="12"/>
      <c r="P32" s="29"/>
    </row>
    <row r="33" spans="2:22" x14ac:dyDescent="0.25">
      <c r="B33" s="28"/>
      <c r="C33" s="12"/>
      <c r="D33" s="12"/>
      <c r="E33" s="12"/>
      <c r="F33" s="35"/>
      <c r="G33" s="12"/>
      <c r="H33" s="12"/>
      <c r="I33" s="12"/>
      <c r="J33" s="12"/>
      <c r="K33" s="12"/>
      <c r="L33" s="35"/>
      <c r="M33" s="12"/>
      <c r="N33" s="12"/>
      <c r="O33" s="12"/>
      <c r="P33" s="29"/>
      <c r="T33" s="58" t="s">
        <v>28</v>
      </c>
      <c r="U33" s="58">
        <v>2015</v>
      </c>
      <c r="V33" s="58">
        <v>2016</v>
      </c>
    </row>
    <row r="34" spans="2:22" x14ac:dyDescent="0.25">
      <c r="B34" s="28"/>
      <c r="C34" s="12"/>
      <c r="D34" s="108" t="s">
        <v>148</v>
      </c>
      <c r="E34" s="108"/>
      <c r="F34" s="108"/>
      <c r="G34" s="108"/>
      <c r="H34" s="108"/>
      <c r="I34" s="108"/>
      <c r="K34" s="108" t="s">
        <v>149</v>
      </c>
      <c r="L34" s="108"/>
      <c r="M34" s="108"/>
      <c r="N34" s="108"/>
      <c r="O34" s="108"/>
      <c r="P34" s="29"/>
      <c r="T34" s="58" t="s">
        <v>69</v>
      </c>
      <c r="U34" s="64">
        <v>2.9846919999999999</v>
      </c>
      <c r="V34" s="64">
        <v>2.978046</v>
      </c>
    </row>
    <row r="35" spans="2:22" x14ac:dyDescent="0.25">
      <c r="B35" s="28"/>
      <c r="C35" s="12"/>
      <c r="D35" s="110" t="s">
        <v>30</v>
      </c>
      <c r="E35" s="110"/>
      <c r="F35" s="110"/>
      <c r="G35" s="110"/>
      <c r="H35" s="110"/>
      <c r="I35" s="110"/>
      <c r="K35" s="107" t="s">
        <v>31</v>
      </c>
      <c r="L35" s="107"/>
      <c r="M35" s="107"/>
      <c r="N35" s="107"/>
      <c r="O35" s="107"/>
      <c r="P35" s="29"/>
      <c r="T35" s="58" t="s">
        <v>68</v>
      </c>
      <c r="U35" s="64">
        <v>1.7987280000000001</v>
      </c>
      <c r="V35" s="64">
        <v>1.6851069999999999</v>
      </c>
    </row>
    <row r="36" spans="2:22" x14ac:dyDescent="0.25">
      <c r="B36" s="28"/>
      <c r="C36" s="12"/>
      <c r="D36" s="36" t="s">
        <v>28</v>
      </c>
      <c r="E36" s="37" t="s">
        <v>2</v>
      </c>
      <c r="F36" s="38" t="s">
        <v>17</v>
      </c>
      <c r="G36" s="38" t="s">
        <v>18</v>
      </c>
      <c r="H36" s="38" t="s">
        <v>29</v>
      </c>
      <c r="I36" s="88" t="s">
        <v>150</v>
      </c>
      <c r="K36" s="38" t="s">
        <v>28</v>
      </c>
      <c r="L36" s="37">
        <v>2015</v>
      </c>
      <c r="M36" s="38">
        <v>2016</v>
      </c>
      <c r="N36" s="38" t="s">
        <v>32</v>
      </c>
      <c r="O36" s="38" t="s">
        <v>16</v>
      </c>
      <c r="P36" s="29"/>
      <c r="T36" s="58" t="s">
        <v>72</v>
      </c>
      <c r="U36" s="64">
        <v>0.85955899999999996</v>
      </c>
      <c r="V36" s="64">
        <v>1.0029779999999999</v>
      </c>
    </row>
    <row r="37" spans="2:22" x14ac:dyDescent="0.25">
      <c r="B37" s="28"/>
      <c r="C37" s="12"/>
      <c r="D37" s="39" t="s">
        <v>69</v>
      </c>
      <c r="E37" s="40">
        <f>+Cusco!G12</f>
        <v>1097165</v>
      </c>
      <c r="F37" s="40">
        <f>+Cusco!I12</f>
        <v>1880881</v>
      </c>
      <c r="G37" s="40">
        <f t="shared" ref="G37:G42" si="3">+F37+E37</f>
        <v>2978046</v>
      </c>
      <c r="H37" s="41">
        <f t="shared" ref="H37:H43" si="4">+G37/G$43</f>
        <v>0.42676610440360502</v>
      </c>
      <c r="I37" s="41">
        <v>-2.2266954178186138E-3</v>
      </c>
      <c r="K37" s="39" t="s">
        <v>68</v>
      </c>
      <c r="L37" s="40">
        <f>+Arequipa!K13</f>
        <v>1798728</v>
      </c>
      <c r="M37" s="40">
        <f>+Arequipa!K12</f>
        <v>1685107</v>
      </c>
      <c r="N37" s="40">
        <f>+M37-L37</f>
        <v>-113621</v>
      </c>
      <c r="O37" s="41">
        <f>+M37/L37-1</f>
        <v>-6.3167416085144645E-2</v>
      </c>
      <c r="P37" s="29"/>
      <c r="T37" s="58" t="s">
        <v>73</v>
      </c>
      <c r="U37" s="64">
        <v>0.65600999999999998</v>
      </c>
      <c r="V37" s="64">
        <v>0.681786</v>
      </c>
    </row>
    <row r="38" spans="2:22" x14ac:dyDescent="0.25">
      <c r="B38" s="28"/>
      <c r="C38" s="12"/>
      <c r="D38" s="39" t="s">
        <v>68</v>
      </c>
      <c r="E38" s="40">
        <f>+Arequipa!G12</f>
        <v>1351589</v>
      </c>
      <c r="F38" s="40">
        <f>+Arequipa!I12</f>
        <v>333518</v>
      </c>
      <c r="G38" s="40">
        <f t="shared" si="3"/>
        <v>1685107</v>
      </c>
      <c r="H38" s="41">
        <f t="shared" si="4"/>
        <v>0.24148268693406538</v>
      </c>
      <c r="I38" s="41">
        <v>-6.3167416085144645E-2</v>
      </c>
      <c r="K38" s="39" t="s">
        <v>69</v>
      </c>
      <c r="L38" s="40">
        <f>+Cusco!K13</f>
        <v>2984692</v>
      </c>
      <c r="M38" s="40">
        <f>+Cusco!K12</f>
        <v>2978046</v>
      </c>
      <c r="N38" s="40">
        <f t="shared" ref="N38:N39" si="5">+M38-L38</f>
        <v>-6646</v>
      </c>
      <c r="O38" s="41">
        <f>+M38/L38-1</f>
        <v>-2.2266954178186138E-3</v>
      </c>
      <c r="P38" s="29"/>
      <c r="T38" s="58" t="s">
        <v>70</v>
      </c>
      <c r="U38" s="64">
        <v>0.37382399999999999</v>
      </c>
      <c r="V38" s="64">
        <v>0.42946299999999998</v>
      </c>
    </row>
    <row r="39" spans="2:22" x14ac:dyDescent="0.25">
      <c r="B39" s="28"/>
      <c r="C39" s="12"/>
      <c r="D39" s="39" t="s">
        <v>72</v>
      </c>
      <c r="E39" s="40">
        <f>+Puno!G12</f>
        <v>675516</v>
      </c>
      <c r="F39" s="40">
        <f>+Puno!I12</f>
        <v>327462</v>
      </c>
      <c r="G39" s="40">
        <f t="shared" si="3"/>
        <v>1002978</v>
      </c>
      <c r="H39" s="41">
        <f t="shared" si="4"/>
        <v>0.14373082681144581</v>
      </c>
      <c r="I39" s="41">
        <v>0.16685183914076873</v>
      </c>
      <c r="K39" s="39" t="s">
        <v>70</v>
      </c>
      <c r="L39" s="40">
        <f>+'Madre de Dios'!K13</f>
        <v>373824</v>
      </c>
      <c r="M39" s="40">
        <f>+'Madre de Dios'!K12</f>
        <v>429463</v>
      </c>
      <c r="N39" s="40">
        <f t="shared" si="5"/>
        <v>55639</v>
      </c>
      <c r="O39" s="41">
        <f>+M39/L39-1</f>
        <v>0.14883742081835294</v>
      </c>
      <c r="P39" s="29"/>
      <c r="T39" s="58" t="s">
        <v>71</v>
      </c>
      <c r="U39" s="64">
        <v>0.17357900000000001</v>
      </c>
      <c r="V39" s="64">
        <v>0.200789</v>
      </c>
    </row>
    <row r="40" spans="2:22" x14ac:dyDescent="0.25">
      <c r="B40" s="28"/>
      <c r="C40" s="12"/>
      <c r="D40" s="39" t="s">
        <v>73</v>
      </c>
      <c r="E40" s="40">
        <f>+Tacna!G12</f>
        <v>472012</v>
      </c>
      <c r="F40" s="40">
        <f>+Tacna!I12</f>
        <v>209774</v>
      </c>
      <c r="G40" s="40">
        <f t="shared" si="3"/>
        <v>681786</v>
      </c>
      <c r="H40" s="41">
        <f t="shared" si="4"/>
        <v>9.7702706827535984E-2</v>
      </c>
      <c r="I40" s="41">
        <v>3.9292083962134683E-2</v>
      </c>
      <c r="K40" s="39" t="s">
        <v>71</v>
      </c>
      <c r="L40" s="40">
        <f>+Moquegua!K13</f>
        <v>173579</v>
      </c>
      <c r="M40" s="40">
        <f>+Moquegua!K12</f>
        <v>200789</v>
      </c>
      <c r="N40" s="40">
        <f t="shared" ref="N40:N42" si="6">+M40-L40</f>
        <v>27210</v>
      </c>
      <c r="O40" s="41">
        <f t="shared" ref="O40:O42" si="7">+M40/L40-1</f>
        <v>0.15675859406955905</v>
      </c>
      <c r="P40" s="29"/>
    </row>
    <row r="41" spans="2:22" x14ac:dyDescent="0.25">
      <c r="B41" s="28"/>
      <c r="C41" s="12"/>
      <c r="D41" s="39" t="s">
        <v>70</v>
      </c>
      <c r="E41" s="40">
        <f>+'Madre de Dios'!G12</f>
        <v>345749</v>
      </c>
      <c r="F41" s="40">
        <f>+'Madre de Dios'!I12</f>
        <v>83714</v>
      </c>
      <c r="G41" s="40">
        <f t="shared" si="3"/>
        <v>429463</v>
      </c>
      <c r="H41" s="41">
        <f t="shared" si="4"/>
        <v>6.1543794654443019E-2</v>
      </c>
      <c r="I41" s="41">
        <v>0.14883742081835294</v>
      </c>
      <c r="K41" s="39" t="s">
        <v>72</v>
      </c>
      <c r="L41" s="40">
        <f>+Puno!K13</f>
        <v>859559</v>
      </c>
      <c r="M41" s="40">
        <f>+Puno!K12</f>
        <v>1002978</v>
      </c>
      <c r="N41" s="40">
        <f t="shared" si="6"/>
        <v>143419</v>
      </c>
      <c r="O41" s="41">
        <f t="shared" si="7"/>
        <v>0.16685183914076873</v>
      </c>
      <c r="P41" s="29"/>
    </row>
    <row r="42" spans="2:22" x14ac:dyDescent="0.25">
      <c r="B42" s="28"/>
      <c r="C42" s="12"/>
      <c r="D42" s="39" t="s">
        <v>71</v>
      </c>
      <c r="E42" s="40">
        <f>+Moquegua!G12</f>
        <v>190929</v>
      </c>
      <c r="F42" s="40">
        <f>+Moquegua!I12</f>
        <v>9860</v>
      </c>
      <c r="G42" s="40">
        <f t="shared" si="3"/>
        <v>200789</v>
      </c>
      <c r="H42" s="41">
        <f t="shared" si="4"/>
        <v>2.8773880368904794E-2</v>
      </c>
      <c r="I42" s="41">
        <v>0.15675859406955905</v>
      </c>
      <c r="K42" s="39" t="s">
        <v>73</v>
      </c>
      <c r="L42" s="40">
        <f>+Tacna!K13</f>
        <v>656010</v>
      </c>
      <c r="M42" s="40">
        <f>+Tacna!K12</f>
        <v>681786</v>
      </c>
      <c r="N42" s="40">
        <f t="shared" si="6"/>
        <v>25776</v>
      </c>
      <c r="O42" s="41">
        <f t="shared" si="7"/>
        <v>3.9292083962134683E-2</v>
      </c>
      <c r="P42" s="29"/>
    </row>
    <row r="43" spans="2:22" x14ac:dyDescent="0.25">
      <c r="B43" s="28"/>
      <c r="C43" s="12"/>
      <c r="D43" s="42" t="s">
        <v>18</v>
      </c>
      <c r="E43" s="43">
        <f>SUM(E37:E42)</f>
        <v>4132960</v>
      </c>
      <c r="F43" s="43">
        <f>SUM(F37:F42)</f>
        <v>2845209</v>
      </c>
      <c r="G43" s="43">
        <f>SUM(G37:G42)</f>
        <v>6978169</v>
      </c>
      <c r="H43" s="44">
        <f t="shared" si="4"/>
        <v>1</v>
      </c>
      <c r="I43" s="44">
        <v>1.9247656283776893E-2</v>
      </c>
      <c r="K43" s="42" t="s">
        <v>18</v>
      </c>
      <c r="L43" s="43">
        <f>SUM(L37:L42)</f>
        <v>6846392</v>
      </c>
      <c r="M43" s="43">
        <f>SUM(M37:M42)</f>
        <v>6978169</v>
      </c>
      <c r="N43" s="43">
        <f>SUM(N37:N42)</f>
        <v>131777</v>
      </c>
      <c r="O43" s="44">
        <f>+M43/L43-1</f>
        <v>1.9247656283776893E-2</v>
      </c>
      <c r="P43" s="29"/>
    </row>
    <row r="44" spans="2:22" ht="15" customHeight="1" x14ac:dyDescent="0.25">
      <c r="B44" s="28"/>
      <c r="C44" s="12"/>
      <c r="D44" s="109" t="s">
        <v>151</v>
      </c>
      <c r="E44" s="109"/>
      <c r="F44" s="109"/>
      <c r="G44" s="109"/>
      <c r="H44" s="109"/>
      <c r="I44" s="109"/>
      <c r="K44" s="113" t="s">
        <v>33</v>
      </c>
      <c r="L44" s="113"/>
      <c r="M44" s="113"/>
      <c r="N44" s="113"/>
      <c r="O44" s="113"/>
      <c r="P44" s="46"/>
    </row>
    <row r="45" spans="2:22" ht="15" customHeight="1" x14ac:dyDescent="0.25">
      <c r="B45" s="28"/>
      <c r="C45" s="12"/>
      <c r="D45" s="47"/>
      <c r="E45" s="47"/>
      <c r="F45" s="47"/>
      <c r="G45" s="47"/>
      <c r="H45" s="47"/>
      <c r="I45" s="12"/>
      <c r="J45" s="47"/>
      <c r="K45" s="47"/>
      <c r="L45" s="47"/>
      <c r="M45" s="47"/>
      <c r="N45" s="47"/>
      <c r="O45" s="45"/>
      <c r="P45" s="46"/>
    </row>
    <row r="46" spans="2:22" x14ac:dyDescent="0.25"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2"/>
    </row>
    <row r="49" spans="2:22" x14ac:dyDescent="0.25">
      <c r="B49" s="25" t="s">
        <v>60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7"/>
      <c r="T49" s="64"/>
      <c r="U49" s="64"/>
      <c r="V49" s="64"/>
    </row>
    <row r="50" spans="2:22" x14ac:dyDescent="0.25">
      <c r="B50" s="28"/>
      <c r="C50" s="94" t="str">
        <f>+CONCATENATE("Sin considerar a los residentes de esta región, entre las principales regiones de procedencia de los huespedes nacionales figuran ",E57," con ",FIXED(F57,0)," arribos en esta región (equivalente al ",FIXED(G57*100,1),"% de este total), ",E58," con ",FIXED(F58,0)," arribos (",FIXED(G58*100,1),"%)  y ",E59," con ",FIXED(F59,0)," arribos (",FIXED(G59*100,1)," %). En tanto  ",J57," es el principal lugar de procedencia de los huespedes del exterior con ",FIXED(K57,0),"  arribos (equivalente al ",FIXED(L57*100,1)," % de los arribos del exterior), le sigue ",J58,"  con  ",FIXED(K58,0),"  arribos (",FIXED(L58*100,1)," %) y ",J59," con ",FIXED(K59,0)," (",FIXED(L59*100,1)," %) entre las principales.")</f>
        <v>Sin considerar a los residentes de esta región, entre las principales regiones de procedencia de los huespedes nacionales figuran Lima metropolitana y callao con 874,930 arribos en esta región (equivalente al 66.6% de este total), Lima provincias con 161,555 arribos (12.3%)  y Apurímac con 53,838 arribos (4.1 %). En tanto  Estados Unidos es el principal lugar de procedencia de los huespedes del exterior con 582,871  arribos (equivalente al 20.5 % de los arribos del exterior), le sigue Chile  con  301,313  arribos (10.6 %) y Francia con 199,354 (7.0 %) entre las principales.</v>
      </c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29"/>
      <c r="T50" s="64"/>
      <c r="U50" s="64"/>
      <c r="V50" s="64"/>
    </row>
    <row r="51" spans="2:22" x14ac:dyDescent="0.25">
      <c r="B51" s="28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29"/>
      <c r="T51" s="64"/>
      <c r="U51" s="64"/>
      <c r="V51" s="64"/>
    </row>
    <row r="52" spans="2:22" x14ac:dyDescent="0.25">
      <c r="B52" s="28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29"/>
      <c r="T52" s="64"/>
      <c r="U52" s="64"/>
      <c r="V52" s="64"/>
    </row>
    <row r="53" spans="2:22" x14ac:dyDescent="0.25">
      <c r="B53" s="28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29"/>
    </row>
    <row r="54" spans="2:22" ht="15" customHeight="1" x14ac:dyDescent="0.25">
      <c r="B54" s="28"/>
      <c r="C54" s="12"/>
      <c r="D54" s="12"/>
      <c r="E54" s="111" t="s">
        <v>48</v>
      </c>
      <c r="F54" s="111"/>
      <c r="G54" s="111"/>
      <c r="H54" s="111"/>
      <c r="I54" s="12"/>
      <c r="J54" s="111" t="s">
        <v>47</v>
      </c>
      <c r="K54" s="111"/>
      <c r="L54" s="111"/>
      <c r="M54" s="111"/>
      <c r="N54" s="12"/>
      <c r="O54" s="12"/>
      <c r="P54" s="29"/>
    </row>
    <row r="55" spans="2:22" x14ac:dyDescent="0.25">
      <c r="B55" s="28"/>
      <c r="C55" s="12"/>
      <c r="D55" s="12"/>
      <c r="E55" s="111"/>
      <c r="F55" s="111"/>
      <c r="G55" s="111"/>
      <c r="H55" s="111"/>
      <c r="I55" s="12"/>
      <c r="J55" s="111"/>
      <c r="K55" s="111"/>
      <c r="L55" s="111"/>
      <c r="M55" s="111"/>
      <c r="N55" s="12"/>
      <c r="O55" s="12"/>
      <c r="P55" s="29"/>
      <c r="T55" s="63"/>
      <c r="U55" s="63"/>
      <c r="V55" s="63"/>
    </row>
    <row r="56" spans="2:22" ht="15" customHeight="1" x14ac:dyDescent="0.25">
      <c r="B56" s="28"/>
      <c r="C56" s="12"/>
      <c r="D56" s="12"/>
      <c r="E56" s="48" t="s">
        <v>28</v>
      </c>
      <c r="F56" s="48" t="s">
        <v>45</v>
      </c>
      <c r="G56" s="48" t="s">
        <v>55</v>
      </c>
      <c r="H56" s="48" t="s">
        <v>46</v>
      </c>
      <c r="I56" s="12"/>
      <c r="J56" s="48" t="s">
        <v>44</v>
      </c>
      <c r="K56" s="48" t="s">
        <v>45</v>
      </c>
      <c r="L56" s="48" t="s">
        <v>46</v>
      </c>
      <c r="M56" s="77" t="s">
        <v>138</v>
      </c>
      <c r="N56" s="12"/>
      <c r="O56" s="12"/>
      <c r="P56" s="29"/>
      <c r="T56" s="80" t="s">
        <v>35</v>
      </c>
      <c r="U56" s="81">
        <v>582871</v>
      </c>
      <c r="V56" s="63"/>
    </row>
    <row r="57" spans="2:22" x14ac:dyDescent="0.25">
      <c r="B57" s="28"/>
      <c r="C57" s="12"/>
      <c r="D57" s="82">
        <f>+F58+F57</f>
        <v>1036485</v>
      </c>
      <c r="E57" s="8" t="s">
        <v>50</v>
      </c>
      <c r="F57" s="49">
        <v>874930</v>
      </c>
      <c r="G57" s="50">
        <f t="shared" ref="G57:G64" si="8">+F57/F$65</f>
        <v>0.66588073768745093</v>
      </c>
      <c r="H57" s="50">
        <f t="shared" ref="H57:H64" si="9">+F57/F$72</f>
        <v>0.21169573380821494</v>
      </c>
      <c r="I57" s="12"/>
      <c r="J57" s="8" t="s">
        <v>35</v>
      </c>
      <c r="K57" s="49">
        <v>582871</v>
      </c>
      <c r="L57" s="50">
        <f>+K57/K$72</f>
        <v>0.20486052166993707</v>
      </c>
      <c r="M57" s="78">
        <v>1.9105555555555558</v>
      </c>
      <c r="N57" s="12"/>
      <c r="O57" s="49"/>
      <c r="P57" s="29"/>
      <c r="T57" s="80" t="s">
        <v>59</v>
      </c>
      <c r="U57" s="81">
        <v>301313</v>
      </c>
      <c r="V57" s="63"/>
    </row>
    <row r="58" spans="2:22" x14ac:dyDescent="0.25">
      <c r="B58" s="28"/>
      <c r="C58" s="12"/>
      <c r="E58" s="8" t="s">
        <v>52</v>
      </c>
      <c r="F58" s="49">
        <v>161555</v>
      </c>
      <c r="G58" s="50">
        <f t="shared" si="8"/>
        <v>0.12295425071388126</v>
      </c>
      <c r="H58" s="50">
        <f t="shared" si="9"/>
        <v>3.9089417753861641E-2</v>
      </c>
      <c r="I58" s="12"/>
      <c r="J58" s="8" t="s">
        <v>59</v>
      </c>
      <c r="K58" s="49">
        <v>301313</v>
      </c>
      <c r="L58" s="50">
        <f t="shared" ref="L58:L71" si="10">+K58/K$72</f>
        <v>0.10590188629376612</v>
      </c>
      <c r="M58" s="78">
        <v>1.6390277777777778</v>
      </c>
      <c r="N58" s="12"/>
      <c r="O58" s="49"/>
      <c r="P58" s="29"/>
      <c r="T58" s="80" t="s">
        <v>36</v>
      </c>
      <c r="U58" s="81">
        <v>199354</v>
      </c>
      <c r="V58" s="63"/>
    </row>
    <row r="59" spans="2:22" x14ac:dyDescent="0.25">
      <c r="B59" s="28"/>
      <c r="C59" s="12"/>
      <c r="D59" s="12"/>
      <c r="E59" s="8" t="s">
        <v>83</v>
      </c>
      <c r="F59" s="49">
        <v>53838</v>
      </c>
      <c r="G59" s="50">
        <f t="shared" si="8"/>
        <v>4.097434898290947E-2</v>
      </c>
      <c r="H59" s="50">
        <f t="shared" si="9"/>
        <v>1.3026499167666758E-2</v>
      </c>
      <c r="I59" s="12"/>
      <c r="J59" s="8" t="s">
        <v>36</v>
      </c>
      <c r="K59" s="49">
        <v>199354</v>
      </c>
      <c r="L59" s="50">
        <f t="shared" si="10"/>
        <v>7.0066557500696791E-2</v>
      </c>
      <c r="M59" s="78">
        <v>1.6540277777777777</v>
      </c>
      <c r="N59" s="12"/>
      <c r="O59" s="57"/>
      <c r="P59" s="83"/>
      <c r="T59" s="80" t="s">
        <v>87</v>
      </c>
      <c r="U59" s="81">
        <v>156159</v>
      </c>
    </row>
    <row r="60" spans="2:22" x14ac:dyDescent="0.25">
      <c r="B60" s="28"/>
      <c r="C60" s="12"/>
      <c r="D60" s="12"/>
      <c r="E60" s="8" t="s">
        <v>82</v>
      </c>
      <c r="F60" s="49">
        <v>37373</v>
      </c>
      <c r="G60" s="50">
        <f t="shared" si="8"/>
        <v>2.8443373537989442E-2</v>
      </c>
      <c r="H60" s="50">
        <f t="shared" si="9"/>
        <v>9.0426715961441674E-3</v>
      </c>
      <c r="I60" s="12"/>
      <c r="J60" s="8" t="s">
        <v>87</v>
      </c>
      <c r="K60" s="49">
        <v>156159</v>
      </c>
      <c r="L60" s="50">
        <f t="shared" si="10"/>
        <v>5.4884895977764726E-2</v>
      </c>
      <c r="M60" s="78">
        <v>1.5211111111111111</v>
      </c>
      <c r="N60" s="12"/>
      <c r="O60" s="12"/>
      <c r="P60" s="29"/>
      <c r="T60" s="80" t="s">
        <v>40</v>
      </c>
      <c r="U60" s="81">
        <v>149890</v>
      </c>
    </row>
    <row r="61" spans="2:22" x14ac:dyDescent="0.25">
      <c r="B61" s="28"/>
      <c r="C61" s="12"/>
      <c r="D61" s="12"/>
      <c r="E61" s="8" t="s">
        <v>84</v>
      </c>
      <c r="F61" s="49">
        <v>24417</v>
      </c>
      <c r="G61" s="50">
        <f t="shared" si="8"/>
        <v>1.8582983749687962E-2</v>
      </c>
      <c r="H61" s="50">
        <f t="shared" si="9"/>
        <v>5.9078723239518408E-3</v>
      </c>
      <c r="I61" s="12"/>
      <c r="J61" s="8" t="s">
        <v>40</v>
      </c>
      <c r="K61" s="49">
        <v>149890</v>
      </c>
      <c r="L61" s="50">
        <f t="shared" si="10"/>
        <v>5.2681542902472192E-2</v>
      </c>
      <c r="M61" s="78">
        <v>1.8281468253968256</v>
      </c>
      <c r="N61" s="12"/>
      <c r="O61" s="12"/>
      <c r="P61" s="29"/>
      <c r="T61" s="80" t="s">
        <v>41</v>
      </c>
      <c r="U61" s="81">
        <v>137149</v>
      </c>
    </row>
    <row r="62" spans="2:22" x14ac:dyDescent="0.25">
      <c r="B62" s="28"/>
      <c r="C62" s="12"/>
      <c r="D62" s="12"/>
      <c r="E62" s="8" t="s">
        <v>53</v>
      </c>
      <c r="F62" s="49">
        <v>19437</v>
      </c>
      <c r="G62" s="50">
        <f t="shared" si="8"/>
        <v>1.4792867884780478E-2</v>
      </c>
      <c r="H62" s="50">
        <f t="shared" si="9"/>
        <v>4.7029247803027372E-3</v>
      </c>
      <c r="I62" s="12"/>
      <c r="J62" s="8" t="s">
        <v>41</v>
      </c>
      <c r="K62" s="49">
        <v>137149</v>
      </c>
      <c r="L62" s="50">
        <f t="shared" si="10"/>
        <v>4.8203488741951822E-2</v>
      </c>
      <c r="M62" s="78">
        <v>1.5715277777777779</v>
      </c>
      <c r="N62" s="12"/>
      <c r="O62" s="12"/>
      <c r="P62" s="29"/>
      <c r="T62" s="58" t="s">
        <v>43</v>
      </c>
      <c r="U62" s="63">
        <f>SUM(K63:K71)</f>
        <v>1318473</v>
      </c>
    </row>
    <row r="63" spans="2:22" x14ac:dyDescent="0.25">
      <c r="B63" s="28"/>
      <c r="C63" s="12"/>
      <c r="D63" s="12"/>
      <c r="E63" s="8" t="s">
        <v>51</v>
      </c>
      <c r="F63" s="49">
        <v>18905</v>
      </c>
      <c r="G63" s="50">
        <f t="shared" si="8"/>
        <v>1.4387980005236145E-2</v>
      </c>
      <c r="H63" s="50">
        <f t="shared" si="9"/>
        <v>4.5742034764430332E-3</v>
      </c>
      <c r="I63" s="12"/>
      <c r="J63" s="8" t="s">
        <v>37</v>
      </c>
      <c r="K63" s="49">
        <v>128801</v>
      </c>
      <c r="L63" s="50">
        <f t="shared" si="10"/>
        <v>4.5269433633873646E-2</v>
      </c>
      <c r="M63" s="78">
        <v>1.6888888888888891</v>
      </c>
      <c r="N63" s="12"/>
      <c r="O63" s="12"/>
      <c r="P63" s="29"/>
    </row>
    <row r="64" spans="2:22" x14ac:dyDescent="0.25">
      <c r="B64" s="28"/>
      <c r="C64" s="12"/>
      <c r="D64" s="12"/>
      <c r="E64" s="8" t="s">
        <v>43</v>
      </c>
      <c r="F64" s="49">
        <v>123489</v>
      </c>
      <c r="G64" s="50">
        <f t="shared" si="8"/>
        <v>9.3983457438064327E-2</v>
      </c>
      <c r="H64" s="50">
        <f t="shared" si="9"/>
        <v>2.9879069722426543E-2</v>
      </c>
      <c r="I64" s="12"/>
      <c r="J64" s="8" t="s">
        <v>38</v>
      </c>
      <c r="K64" s="49">
        <v>122140</v>
      </c>
      <c r="L64" s="50">
        <f t="shared" si="10"/>
        <v>4.2928305091119841E-2</v>
      </c>
      <c r="M64" s="78">
        <v>2.0445833333333332</v>
      </c>
      <c r="N64" s="12"/>
      <c r="O64" s="12"/>
      <c r="P64" s="29"/>
    </row>
    <row r="65" spans="2:16" x14ac:dyDescent="0.25">
      <c r="B65" s="28"/>
      <c r="C65" s="12"/>
      <c r="D65" s="12"/>
      <c r="E65" s="52" t="s">
        <v>18</v>
      </c>
      <c r="F65" s="53">
        <f>SUM(F57:F64)</f>
        <v>1313944</v>
      </c>
      <c r="G65" s="54">
        <f>SUM(G57:G64)</f>
        <v>1</v>
      </c>
      <c r="H65" s="50"/>
      <c r="I65" s="12"/>
      <c r="J65" s="8" t="s">
        <v>42</v>
      </c>
      <c r="K65" s="49">
        <v>120389</v>
      </c>
      <c r="L65" s="50">
        <f t="shared" si="10"/>
        <v>4.2312884571924239E-2</v>
      </c>
      <c r="M65" s="78">
        <v>1.7346212121212121</v>
      </c>
      <c r="N65" s="12"/>
      <c r="O65" s="12"/>
      <c r="P65" s="29"/>
    </row>
    <row r="66" spans="2:16" x14ac:dyDescent="0.25">
      <c r="B66" s="28"/>
      <c r="C66" s="12"/>
      <c r="D66" s="12"/>
      <c r="E66" s="8" t="s">
        <v>68</v>
      </c>
      <c r="F66" s="49">
        <v>1045568</v>
      </c>
      <c r="G66" s="50"/>
      <c r="H66" s="50">
        <f t="shared" ref="H66:H71" si="11">+F66/F$72</f>
        <v>0.25298285006387672</v>
      </c>
      <c r="I66" s="12"/>
      <c r="J66" s="8" t="s">
        <v>57</v>
      </c>
      <c r="K66" s="49">
        <v>111834</v>
      </c>
      <c r="L66" s="50">
        <f t="shared" si="10"/>
        <v>3.9306075581793817E-2</v>
      </c>
      <c r="M66" s="78">
        <v>1.7886111111111109</v>
      </c>
      <c r="N66" s="12"/>
      <c r="O66" s="12"/>
      <c r="P66" s="29"/>
    </row>
    <row r="67" spans="2:16" x14ac:dyDescent="0.25">
      <c r="B67" s="28"/>
      <c r="C67" s="12"/>
      <c r="D67" s="12"/>
      <c r="E67" s="8" t="s">
        <v>69</v>
      </c>
      <c r="F67" s="49">
        <v>695198</v>
      </c>
      <c r="G67" s="8"/>
      <c r="H67" s="50">
        <f t="shared" si="11"/>
        <v>0.16820825752003407</v>
      </c>
      <c r="I67" s="12"/>
      <c r="J67" s="8" t="s">
        <v>39</v>
      </c>
      <c r="K67" s="49">
        <v>78350</v>
      </c>
      <c r="L67" s="50">
        <f t="shared" si="10"/>
        <v>2.7537520090791221E-2</v>
      </c>
      <c r="M67" s="78">
        <v>1.8779166666666667</v>
      </c>
      <c r="N67" s="12"/>
      <c r="O67" s="12"/>
      <c r="P67" s="29"/>
    </row>
    <row r="68" spans="2:16" x14ac:dyDescent="0.25">
      <c r="B68" s="28"/>
      <c r="C68" s="12"/>
      <c r="D68" s="12"/>
      <c r="E68" s="8" t="s">
        <v>72</v>
      </c>
      <c r="F68" s="49">
        <v>526269</v>
      </c>
      <c r="G68" s="8"/>
      <c r="H68" s="50">
        <f t="shared" si="11"/>
        <v>0.12733464635515465</v>
      </c>
      <c r="I68" s="12"/>
      <c r="J68" s="8" t="s">
        <v>91</v>
      </c>
      <c r="K68" s="49">
        <v>77593</v>
      </c>
      <c r="L68" s="50">
        <f t="shared" si="10"/>
        <v>2.7271458792658115E-2</v>
      </c>
      <c r="M68" s="78">
        <v>1.9966666666666668</v>
      </c>
      <c r="N68" s="12"/>
      <c r="O68" s="12"/>
      <c r="P68" s="29"/>
    </row>
    <row r="69" spans="2:16" x14ac:dyDescent="0.25">
      <c r="B69" s="28"/>
      <c r="C69" s="12"/>
      <c r="D69" s="12"/>
      <c r="E69" s="8" t="s">
        <v>73</v>
      </c>
      <c r="F69" s="49">
        <v>250183</v>
      </c>
      <c r="G69" s="8"/>
      <c r="H69" s="50">
        <f t="shared" si="11"/>
        <v>6.0533612713406369E-2</v>
      </c>
      <c r="I69" s="12"/>
      <c r="J69" s="8" t="s">
        <v>58</v>
      </c>
      <c r="K69" s="49">
        <v>67216</v>
      </c>
      <c r="L69" s="50">
        <f t="shared" si="10"/>
        <v>2.3624275053256195E-2</v>
      </c>
      <c r="M69" s="78">
        <v>1.7516666666666667</v>
      </c>
      <c r="N69" s="12"/>
      <c r="O69" s="12"/>
      <c r="P69" s="29"/>
    </row>
    <row r="70" spans="2:16" x14ac:dyDescent="0.25">
      <c r="B70" s="28"/>
      <c r="C70" s="12"/>
      <c r="D70" s="12"/>
      <c r="E70" s="8" t="s">
        <v>70</v>
      </c>
      <c r="F70" s="49">
        <v>178588</v>
      </c>
      <c r="G70" s="8"/>
      <c r="H70" s="50">
        <f t="shared" si="11"/>
        <v>4.321067709341489E-2</v>
      </c>
      <c r="I70" s="12"/>
      <c r="J70" s="8" t="s">
        <v>89</v>
      </c>
      <c r="K70" s="49">
        <v>222358</v>
      </c>
      <c r="L70" s="50">
        <f t="shared" si="10"/>
        <v>7.8151728045285959E-2</v>
      </c>
      <c r="M70" s="78">
        <v>1.9188888888888886</v>
      </c>
      <c r="N70" s="12"/>
      <c r="O70" s="12"/>
      <c r="P70" s="29"/>
    </row>
    <row r="71" spans="2:16" x14ac:dyDescent="0.25">
      <c r="B71" s="28"/>
      <c r="C71" s="12"/>
      <c r="D71" s="12"/>
      <c r="E71" s="8" t="s">
        <v>71</v>
      </c>
      <c r="F71" s="49">
        <v>123210</v>
      </c>
      <c r="G71" s="8"/>
      <c r="H71" s="50">
        <f t="shared" si="11"/>
        <v>2.9811563625101622E-2</v>
      </c>
      <c r="I71" s="12"/>
      <c r="J71" s="8" t="s">
        <v>43</v>
      </c>
      <c r="K71" s="49">
        <v>389792</v>
      </c>
      <c r="L71" s="50">
        <f t="shared" si="10"/>
        <v>0.13699942605270826</v>
      </c>
      <c r="M71" s="78">
        <v>1.8580535414753598</v>
      </c>
      <c r="N71" s="12"/>
      <c r="O71" s="12"/>
      <c r="P71" s="29"/>
    </row>
    <row r="72" spans="2:16" x14ac:dyDescent="0.25">
      <c r="B72" s="28"/>
      <c r="C72" s="12"/>
      <c r="D72" s="12"/>
      <c r="E72" s="52" t="s">
        <v>18</v>
      </c>
      <c r="F72" s="53">
        <f>+F71+F65+F69+F68+F67+F70+F66</f>
        <v>4132960</v>
      </c>
      <c r="G72" s="52"/>
      <c r="H72" s="54">
        <f>SUM(H57:H71)</f>
        <v>1</v>
      </c>
      <c r="I72" s="12"/>
      <c r="J72" s="52" t="s">
        <v>18</v>
      </c>
      <c r="K72" s="53">
        <f>SUM(K57:K71)</f>
        <v>2845209</v>
      </c>
      <c r="L72" s="54">
        <f>SUM(L57:L71)</f>
        <v>1</v>
      </c>
      <c r="M72" s="79">
        <v>1.8432471395822458</v>
      </c>
      <c r="N72" s="12"/>
      <c r="O72" s="12"/>
      <c r="P72" s="29"/>
    </row>
    <row r="73" spans="2:16" x14ac:dyDescent="0.25">
      <c r="B73" s="28"/>
      <c r="C73" s="12"/>
      <c r="D73" s="12"/>
      <c r="E73" s="55" t="s">
        <v>62</v>
      </c>
      <c r="F73" s="12"/>
      <c r="G73" s="12"/>
      <c r="H73" s="12"/>
      <c r="I73" s="12"/>
      <c r="J73" s="55" t="s">
        <v>139</v>
      </c>
      <c r="K73" s="12"/>
      <c r="L73" s="12"/>
      <c r="M73" s="12"/>
      <c r="N73" s="12"/>
      <c r="O73" s="12"/>
      <c r="P73" s="29"/>
    </row>
    <row r="74" spans="2:16" x14ac:dyDescent="0.25">
      <c r="B74" s="28"/>
      <c r="C74" s="12"/>
      <c r="D74" s="12"/>
      <c r="E74" s="112" t="s">
        <v>63</v>
      </c>
      <c r="F74" s="112"/>
      <c r="G74" s="112"/>
      <c r="H74" s="112"/>
      <c r="I74" s="112"/>
      <c r="J74" s="112"/>
      <c r="K74" s="112"/>
      <c r="L74" s="112"/>
      <c r="M74" s="12"/>
      <c r="N74" s="12"/>
      <c r="O74" s="12"/>
      <c r="P74" s="29"/>
    </row>
    <row r="75" spans="2:16" x14ac:dyDescent="0.25">
      <c r="B75" s="28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29"/>
    </row>
    <row r="76" spans="2:16" x14ac:dyDescent="0.25">
      <c r="B76" s="28"/>
      <c r="C76" s="12"/>
      <c r="D76" s="12"/>
      <c r="E76" s="8"/>
      <c r="F76" s="49"/>
      <c r="G76" s="111" t="s">
        <v>47</v>
      </c>
      <c r="H76" s="111"/>
      <c r="I76" s="111"/>
      <c r="J76" s="111"/>
      <c r="K76" s="12"/>
      <c r="L76" s="12"/>
      <c r="M76" s="12"/>
      <c r="N76" s="12"/>
      <c r="O76" s="12"/>
      <c r="P76" s="29"/>
    </row>
    <row r="77" spans="2:16" x14ac:dyDescent="0.25">
      <c r="B77" s="28"/>
      <c r="C77" s="12"/>
      <c r="D77" s="12"/>
      <c r="E77" s="8"/>
      <c r="F77" s="49"/>
      <c r="G77" s="111"/>
      <c r="H77" s="111"/>
      <c r="I77" s="111"/>
      <c r="J77" s="111"/>
      <c r="K77" s="12"/>
      <c r="L77" s="12"/>
      <c r="M77" s="12"/>
      <c r="N77" s="12"/>
      <c r="O77" s="12"/>
      <c r="P77" s="29"/>
    </row>
    <row r="78" spans="2:16" x14ac:dyDescent="0.25">
      <c r="B78" s="28"/>
      <c r="C78" s="12"/>
      <c r="D78" s="12"/>
      <c r="E78" s="8"/>
      <c r="F78" s="49"/>
      <c r="G78" s="48" t="s">
        <v>44</v>
      </c>
      <c r="H78" s="48" t="s">
        <v>45</v>
      </c>
      <c r="I78" s="48" t="s">
        <v>46</v>
      </c>
      <c r="J78" s="77" t="s">
        <v>138</v>
      </c>
      <c r="K78" s="12"/>
      <c r="L78" s="12"/>
      <c r="M78" s="12"/>
      <c r="N78" s="12"/>
      <c r="O78" s="12"/>
      <c r="P78" s="29"/>
    </row>
    <row r="79" spans="2:16" x14ac:dyDescent="0.25">
      <c r="B79" s="28"/>
      <c r="C79" s="12"/>
      <c r="D79" s="12"/>
      <c r="E79" s="8"/>
      <c r="F79" s="49"/>
      <c r="G79" s="8" t="s">
        <v>140</v>
      </c>
      <c r="H79" s="49">
        <v>926857</v>
      </c>
      <c r="I79" s="50">
        <f>+H79/H$87</f>
        <v>0.32578235857124327</v>
      </c>
      <c r="J79" s="78">
        <v>1.9334864087301586</v>
      </c>
      <c r="K79" s="12"/>
      <c r="L79" s="12"/>
      <c r="M79" s="12"/>
      <c r="N79" s="12"/>
      <c r="O79" s="12"/>
      <c r="P79" s="29"/>
    </row>
    <row r="80" spans="2:16" x14ac:dyDescent="0.25">
      <c r="B80" s="28"/>
      <c r="C80" s="12"/>
      <c r="D80" s="12"/>
      <c r="E80" s="12"/>
      <c r="F80" s="12"/>
      <c r="G80" s="8" t="s">
        <v>141</v>
      </c>
      <c r="H80" s="49">
        <v>772298</v>
      </c>
      <c r="I80" s="50">
        <f t="shared" ref="I80:I87" si="12">+H80/H$87</f>
        <v>0.2714561835966649</v>
      </c>
      <c r="J80" s="78">
        <v>1.8986111111111112</v>
      </c>
      <c r="K80" s="12"/>
      <c r="L80" s="12"/>
      <c r="M80" s="12"/>
      <c r="N80" s="12"/>
      <c r="O80" s="12"/>
      <c r="P80" s="29"/>
    </row>
    <row r="81" spans="2:16" x14ac:dyDescent="0.25">
      <c r="B81" s="28"/>
      <c r="C81" s="12"/>
      <c r="D81" s="12"/>
      <c r="E81" s="12"/>
      <c r="F81" s="12"/>
      <c r="G81" s="8" t="s">
        <v>142</v>
      </c>
      <c r="H81" s="49">
        <v>744670</v>
      </c>
      <c r="I81" s="50">
        <f t="shared" si="12"/>
        <v>0.26174517639425254</v>
      </c>
      <c r="J81" s="78">
        <v>1.7879464486131154</v>
      </c>
      <c r="K81" s="12"/>
      <c r="L81" s="12"/>
      <c r="M81" s="12"/>
      <c r="N81" s="12"/>
      <c r="O81" s="12"/>
      <c r="P81" s="29"/>
    </row>
    <row r="82" spans="2:16" x14ac:dyDescent="0.25">
      <c r="B82" s="28"/>
      <c r="C82" s="12"/>
      <c r="D82" s="12"/>
      <c r="E82" s="12"/>
      <c r="F82" s="12"/>
      <c r="G82" s="8" t="s">
        <v>143</v>
      </c>
      <c r="H82" s="49">
        <v>183886</v>
      </c>
      <c r="I82" s="50">
        <f t="shared" si="12"/>
        <v>6.4634366237975915E-2</v>
      </c>
      <c r="J82" s="78">
        <v>1.8530819305808974</v>
      </c>
      <c r="K82" s="12"/>
      <c r="L82" s="12"/>
      <c r="M82" s="12"/>
      <c r="N82" s="12"/>
      <c r="O82" s="12"/>
      <c r="P82" s="29"/>
    </row>
    <row r="83" spans="2:16" x14ac:dyDescent="0.25">
      <c r="B83" s="28"/>
      <c r="C83" s="12"/>
      <c r="D83" s="12"/>
      <c r="E83" s="12"/>
      <c r="F83" s="12"/>
      <c r="G83" s="8" t="s">
        <v>144</v>
      </c>
      <c r="H83" s="49">
        <v>121067</v>
      </c>
      <c r="I83" s="50">
        <f t="shared" si="12"/>
        <v>4.255402160758856E-2</v>
      </c>
      <c r="J83" s="78">
        <v>1.7342222222222223</v>
      </c>
      <c r="K83" s="12"/>
      <c r="L83" s="12"/>
      <c r="M83" s="12"/>
      <c r="N83" s="12"/>
      <c r="O83" s="12"/>
      <c r="P83" s="29"/>
    </row>
    <row r="84" spans="2:16" x14ac:dyDescent="0.25">
      <c r="B84" s="28"/>
      <c r="C84" s="12"/>
      <c r="D84" s="12"/>
      <c r="E84" s="12"/>
      <c r="F84" s="12"/>
      <c r="G84" s="8" t="s">
        <v>145</v>
      </c>
      <c r="H84" s="49">
        <v>55089</v>
      </c>
      <c r="I84" s="50">
        <f t="shared" si="12"/>
        <v>1.9363315324080435E-2</v>
      </c>
      <c r="J84" s="78">
        <v>1.9689224086099086</v>
      </c>
      <c r="K84" s="12"/>
      <c r="L84" s="12"/>
      <c r="M84" s="12"/>
      <c r="N84" s="12"/>
      <c r="O84" s="12"/>
      <c r="P84" s="29"/>
    </row>
    <row r="85" spans="2:16" x14ac:dyDescent="0.25">
      <c r="B85" s="28"/>
      <c r="C85" s="12"/>
      <c r="D85" s="12"/>
      <c r="E85" s="12"/>
      <c r="F85" s="12"/>
      <c r="G85" s="8" t="s">
        <v>146</v>
      </c>
      <c r="H85" s="49">
        <v>25752</v>
      </c>
      <c r="I85" s="50">
        <f t="shared" si="12"/>
        <v>9.0516091456682712E-3</v>
      </c>
      <c r="J85" s="78">
        <v>1.6461457251082252</v>
      </c>
      <c r="K85" s="12"/>
      <c r="L85" s="12"/>
      <c r="M85" s="12"/>
      <c r="N85" s="12"/>
      <c r="O85" s="12"/>
      <c r="P85" s="29"/>
    </row>
    <row r="86" spans="2:16" x14ac:dyDescent="0.25">
      <c r="B86" s="28"/>
      <c r="C86" s="12"/>
      <c r="D86" s="12"/>
      <c r="E86" s="12"/>
      <c r="F86" s="12"/>
      <c r="G86" s="8" t="s">
        <v>147</v>
      </c>
      <c r="H86" s="49">
        <v>15400</v>
      </c>
      <c r="I86" s="50">
        <f t="shared" si="12"/>
        <v>5.412969122526071E-3</v>
      </c>
      <c r="J86" s="78">
        <v>1.6640769300144298</v>
      </c>
      <c r="K86" s="12"/>
      <c r="L86" s="12"/>
      <c r="M86" s="12"/>
      <c r="N86" s="12"/>
      <c r="O86" s="12"/>
      <c r="P86" s="29"/>
    </row>
    <row r="87" spans="2:16" x14ac:dyDescent="0.25">
      <c r="B87" s="28"/>
      <c r="C87" s="12"/>
      <c r="D87" s="12"/>
      <c r="E87" s="12"/>
      <c r="F87" s="12"/>
      <c r="G87" s="52" t="s">
        <v>18</v>
      </c>
      <c r="H87" s="53">
        <v>2845019</v>
      </c>
      <c r="I87" s="54">
        <f t="shared" si="12"/>
        <v>1</v>
      </c>
      <c r="J87" s="79">
        <v>1.8358798818648541</v>
      </c>
      <c r="K87" s="12"/>
      <c r="L87" s="12"/>
      <c r="M87" s="12"/>
      <c r="N87" s="12"/>
      <c r="O87" s="12"/>
      <c r="P87" s="29"/>
    </row>
    <row r="88" spans="2:16" x14ac:dyDescent="0.25">
      <c r="B88" s="28"/>
      <c r="C88" s="12"/>
      <c r="D88" s="12"/>
      <c r="E88" s="12"/>
      <c r="F88" s="12"/>
      <c r="G88" s="55" t="s">
        <v>139</v>
      </c>
      <c r="H88" s="12"/>
      <c r="I88" s="12"/>
      <c r="J88" s="12"/>
      <c r="K88" s="12"/>
      <c r="L88" s="12"/>
      <c r="M88" s="12"/>
      <c r="N88" s="12"/>
      <c r="O88" s="12"/>
      <c r="P88" s="29"/>
    </row>
    <row r="89" spans="2:16" x14ac:dyDescent="0.25">
      <c r="B89" s="30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2"/>
    </row>
  </sheetData>
  <sortState ref="D37:H42">
    <sortCondition descending="1" ref="G37:G42"/>
  </sortState>
  <mergeCells count="18">
    <mergeCell ref="G76:J77"/>
    <mergeCell ref="C50:O52"/>
    <mergeCell ref="E54:H55"/>
    <mergeCell ref="E74:L74"/>
    <mergeCell ref="K44:O44"/>
    <mergeCell ref="J54:M55"/>
    <mergeCell ref="D44:I44"/>
    <mergeCell ref="K35:O35"/>
    <mergeCell ref="K34:O34"/>
    <mergeCell ref="F30:L30"/>
    <mergeCell ref="D35:I35"/>
    <mergeCell ref="D34:I34"/>
    <mergeCell ref="B1:O2"/>
    <mergeCell ref="C7:O8"/>
    <mergeCell ref="F10:L10"/>
    <mergeCell ref="N20:O21"/>
    <mergeCell ref="C26:D29"/>
    <mergeCell ref="F26:L26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Q95"/>
  <sheetViews>
    <sheetView zoomScaleNormal="100" workbookViewId="0">
      <selection activeCell="G12" sqref="G12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15" t="s">
        <v>75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2:16" ht="15" customHeight="1" x14ac:dyDescent="0.25"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2:16" x14ac:dyDescent="0.25">
      <c r="B3" s="5" t="str">
        <f>+B6</f>
        <v>1. Arribo de ciudadanos a establecimientos de hospedaje</v>
      </c>
      <c r="C3" s="6"/>
      <c r="D3" s="6"/>
      <c r="E3" s="6"/>
      <c r="F3" s="6"/>
      <c r="G3" s="6"/>
      <c r="H3" s="5"/>
      <c r="I3" s="7"/>
      <c r="J3" s="7" t="str">
        <f>+B58</f>
        <v>3. Sitios Turísticos</v>
      </c>
      <c r="K3" s="7"/>
      <c r="L3" s="7"/>
      <c r="M3" s="5"/>
      <c r="N3" s="8"/>
      <c r="O3" s="8"/>
      <c r="P3" s="8"/>
    </row>
    <row r="4" spans="2:16" x14ac:dyDescent="0.25">
      <c r="B4" s="5" t="str">
        <f>+B34</f>
        <v>2. Arribo de ciudadanos a establecimientos de hospedaje*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6" spans="2:16" x14ac:dyDescent="0.25">
      <c r="B6" s="25" t="s">
        <v>25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2:16" x14ac:dyDescent="0.25">
      <c r="B7" s="28"/>
      <c r="C7" s="94" t="str">
        <f>+CONCATENATE("En los últimos 10 años el turismo de la región ha mostrado un importante crecimiento, es así, que en el año 2006 registró ",FIXED(K22,1)," arribos de turistas nacionales y extranjeros, mientras que el 2016 los  arribos de turistas extranjeros y nacionales sumaron ",FIXED(K12,1), ", representando un  crecimiento promedio anual de ",FIXED(N22*100,1),"%   en el periodo 2006 – 2016.")</f>
        <v>En los últimos 10 años el turismo de la región ha mostrado un importante crecimiento, es así, que en el año 2006 registró 936,697.0 arribos de turistas nacionales y extranjeros, mientras que el 2016 los  arribos de turistas extranjeros y nacionales sumaron 1,685,107.0, representando un  crecimiento promedio anual de 6.0%   en el periodo 2006 – 2016.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29"/>
    </row>
    <row r="8" spans="2:16" x14ac:dyDescent="0.25">
      <c r="B8" s="28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29"/>
    </row>
    <row r="9" spans="2:16" x14ac:dyDescent="0.25">
      <c r="B9" s="28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29"/>
    </row>
    <row r="10" spans="2:16" x14ac:dyDescent="0.25">
      <c r="B10" s="28"/>
      <c r="C10" s="12"/>
      <c r="D10" s="12"/>
      <c r="E10" s="12"/>
      <c r="F10" s="95" t="s">
        <v>20</v>
      </c>
      <c r="G10" s="95"/>
      <c r="H10" s="95"/>
      <c r="I10" s="95"/>
      <c r="J10" s="95"/>
      <c r="K10" s="95"/>
      <c r="L10" s="95"/>
      <c r="M10" s="12"/>
      <c r="N10" s="12"/>
      <c r="O10" s="12"/>
      <c r="P10" s="29"/>
    </row>
    <row r="11" spans="2:16" x14ac:dyDescent="0.25">
      <c r="B11" s="28"/>
      <c r="C11" s="12"/>
      <c r="D11" s="12"/>
      <c r="E11" s="12"/>
      <c r="F11" s="19" t="s">
        <v>19</v>
      </c>
      <c r="G11" s="20" t="s">
        <v>2</v>
      </c>
      <c r="H11" s="19" t="s">
        <v>16</v>
      </c>
      <c r="I11" s="20" t="s">
        <v>17</v>
      </c>
      <c r="J11" s="19" t="s">
        <v>16</v>
      </c>
      <c r="K11" s="19" t="s">
        <v>18</v>
      </c>
      <c r="L11" s="19" t="s">
        <v>16</v>
      </c>
      <c r="M11" s="12"/>
      <c r="N11" s="12"/>
      <c r="O11" s="12"/>
      <c r="P11" s="29"/>
    </row>
    <row r="12" spans="2:16" x14ac:dyDescent="0.25">
      <c r="B12" s="28"/>
      <c r="C12" s="12"/>
      <c r="D12" s="12"/>
      <c r="E12" s="12"/>
      <c r="F12" s="15">
        <v>2016</v>
      </c>
      <c r="G12" s="16">
        <v>1351589</v>
      </c>
      <c r="H12" s="21">
        <f>+G12/G13-1</f>
        <v>-9.3942248068511258E-2</v>
      </c>
      <c r="I12" s="16">
        <v>333518</v>
      </c>
      <c r="J12" s="21">
        <f>+I12/I13-1</f>
        <v>8.6367234196408571E-2</v>
      </c>
      <c r="K12" s="16">
        <f>+I12+G12</f>
        <v>1685107</v>
      </c>
      <c r="L12" s="71">
        <f>+K12/K13-1</f>
        <v>-6.3167416085144645E-2</v>
      </c>
      <c r="M12" s="12"/>
      <c r="N12" s="12"/>
      <c r="O12" s="12"/>
      <c r="P12" s="29"/>
    </row>
    <row r="13" spans="2:16" x14ac:dyDescent="0.25">
      <c r="B13" s="28"/>
      <c r="C13" s="12"/>
      <c r="D13" s="12"/>
      <c r="E13" s="12"/>
      <c r="F13" s="15" t="s">
        <v>15</v>
      </c>
      <c r="G13" s="16">
        <v>1491725</v>
      </c>
      <c r="H13" s="17">
        <f t="shared" ref="H13:J24" si="0">+G13/G14-1</f>
        <v>-2.6462826681856733E-3</v>
      </c>
      <c r="I13" s="16">
        <v>307003</v>
      </c>
      <c r="J13" s="17">
        <f t="shared" si="0"/>
        <v>2.3060286654025708E-2</v>
      </c>
      <c r="K13" s="16">
        <f t="shared" ref="K13:K25" si="1">+I13+G13</f>
        <v>1798728</v>
      </c>
      <c r="L13" s="17">
        <f t="shared" ref="L13" si="2">+K13/K14-1</f>
        <v>1.6494353941438611E-3</v>
      </c>
      <c r="M13" s="12"/>
      <c r="N13" s="12"/>
      <c r="O13" s="12"/>
      <c r="P13" s="29"/>
    </row>
    <row r="14" spans="2:16" x14ac:dyDescent="0.25">
      <c r="B14" s="28"/>
      <c r="C14" s="12"/>
      <c r="D14" s="12"/>
      <c r="E14" s="12"/>
      <c r="F14" s="15" t="s">
        <v>14</v>
      </c>
      <c r="G14" s="16">
        <v>1495683</v>
      </c>
      <c r="H14" s="17">
        <f t="shared" si="0"/>
        <v>5.7694021206450952E-2</v>
      </c>
      <c r="I14" s="16">
        <v>300083</v>
      </c>
      <c r="J14" s="17">
        <f t="shared" si="0"/>
        <v>9.2387063793148982E-3</v>
      </c>
      <c r="K14" s="16">
        <f t="shared" si="1"/>
        <v>1795766</v>
      </c>
      <c r="L14" s="17">
        <f t="shared" ref="L14" si="3">+K14/K15-1</f>
        <v>4.9275636688297597E-2</v>
      </c>
      <c r="M14" s="12"/>
      <c r="N14" s="12"/>
      <c r="O14" s="12"/>
      <c r="P14" s="29"/>
    </row>
    <row r="15" spans="2:16" x14ac:dyDescent="0.25">
      <c r="B15" s="28"/>
      <c r="C15" s="12"/>
      <c r="D15" s="12"/>
      <c r="E15" s="12"/>
      <c r="F15" s="15" t="s">
        <v>13</v>
      </c>
      <c r="G15" s="16">
        <v>1414098</v>
      </c>
      <c r="H15" s="17">
        <f t="shared" si="0"/>
        <v>3.6654257978532279E-2</v>
      </c>
      <c r="I15" s="16">
        <v>297336</v>
      </c>
      <c r="J15" s="17">
        <f t="shared" si="0"/>
        <v>-5.4960143407452589E-2</v>
      </c>
      <c r="K15" s="16">
        <f t="shared" si="1"/>
        <v>1711434</v>
      </c>
      <c r="L15" s="17">
        <f t="shared" ref="L15" si="4">+K15/K16-1</f>
        <v>1.9483822851376509E-2</v>
      </c>
      <c r="M15" s="12"/>
      <c r="N15" s="12"/>
      <c r="O15" s="12"/>
      <c r="P15" s="29"/>
    </row>
    <row r="16" spans="2:16" x14ac:dyDescent="0.25">
      <c r="B16" s="28"/>
      <c r="C16" s="12"/>
      <c r="D16" s="12"/>
      <c r="E16" s="12"/>
      <c r="F16" s="15" t="s">
        <v>12</v>
      </c>
      <c r="G16" s="16">
        <v>1364098</v>
      </c>
      <c r="H16" s="17">
        <f t="shared" si="0"/>
        <v>4.8087147871091362E-2</v>
      </c>
      <c r="I16" s="16">
        <v>314628</v>
      </c>
      <c r="J16" s="17">
        <f t="shared" si="0"/>
        <v>8.681294387487215E-2</v>
      </c>
      <c r="K16" s="16">
        <f t="shared" si="1"/>
        <v>1678726</v>
      </c>
      <c r="L16" s="17">
        <f t="shared" ref="L16" si="5">+K16/K17-1</f>
        <v>5.5133600836702268E-2</v>
      </c>
      <c r="M16" s="12"/>
      <c r="N16" s="12"/>
      <c r="O16" s="12"/>
      <c r="P16" s="29"/>
    </row>
    <row r="17" spans="2:16" x14ac:dyDescent="0.25">
      <c r="B17" s="28"/>
      <c r="C17" s="12"/>
      <c r="D17" s="12"/>
      <c r="E17" s="12"/>
      <c r="F17" s="15" t="s">
        <v>11</v>
      </c>
      <c r="G17" s="16">
        <v>1301512</v>
      </c>
      <c r="H17" s="17">
        <f t="shared" si="0"/>
        <v>0.14038275851796289</v>
      </c>
      <c r="I17" s="16">
        <v>289496</v>
      </c>
      <c r="J17" s="17">
        <f t="shared" si="0"/>
        <v>0.12669785399039468</v>
      </c>
      <c r="K17" s="16">
        <f t="shared" si="1"/>
        <v>1591008</v>
      </c>
      <c r="L17" s="17">
        <f t="shared" ref="L17" si="6">+K17/K18-1</f>
        <v>0.13786799939352146</v>
      </c>
      <c r="M17" s="12"/>
      <c r="N17" s="13"/>
      <c r="O17" s="12"/>
      <c r="P17" s="29"/>
    </row>
    <row r="18" spans="2:16" x14ac:dyDescent="0.25">
      <c r="B18" s="28"/>
      <c r="C18" s="12"/>
      <c r="D18" s="12"/>
      <c r="E18" s="12"/>
      <c r="F18" s="15" t="s">
        <v>10</v>
      </c>
      <c r="G18" s="16">
        <v>1141294</v>
      </c>
      <c r="H18" s="17">
        <f t="shared" si="0"/>
        <v>0.11904624166937117</v>
      </c>
      <c r="I18" s="16">
        <v>256942</v>
      </c>
      <c r="J18" s="17">
        <f t="shared" si="0"/>
        <v>1.2718995723548066E-2</v>
      </c>
      <c r="K18" s="16">
        <f t="shared" si="1"/>
        <v>1398236</v>
      </c>
      <c r="L18" s="17">
        <f t="shared" ref="L18" si="7">+K18/K19-1</f>
        <v>9.7864628971824574E-2</v>
      </c>
      <c r="M18" s="12"/>
      <c r="N18" s="13"/>
      <c r="O18" s="12"/>
      <c r="P18" s="29"/>
    </row>
    <row r="19" spans="2:16" x14ac:dyDescent="0.25">
      <c r="B19" s="28"/>
      <c r="C19" s="12"/>
      <c r="D19" s="12"/>
      <c r="E19" s="12"/>
      <c r="F19" s="15" t="s">
        <v>9</v>
      </c>
      <c r="G19" s="16">
        <v>1019881</v>
      </c>
      <c r="H19" s="17">
        <f t="shared" si="0"/>
        <v>0.10311308877419023</v>
      </c>
      <c r="I19" s="16">
        <v>253715</v>
      </c>
      <c r="J19" s="17">
        <f t="shared" si="0"/>
        <v>-5.4822282076213202E-2</v>
      </c>
      <c r="K19" s="16">
        <f t="shared" si="1"/>
        <v>1273596</v>
      </c>
      <c r="L19" s="17">
        <f t="shared" ref="L19" si="8">+K19/K20-1</f>
        <v>6.757621047813922E-2</v>
      </c>
      <c r="M19" s="12"/>
      <c r="N19" s="12"/>
      <c r="O19" s="12"/>
      <c r="P19" s="29"/>
    </row>
    <row r="20" spans="2:16" x14ac:dyDescent="0.25">
      <c r="B20" s="28"/>
      <c r="C20" s="12"/>
      <c r="D20" s="12"/>
      <c r="E20" s="12"/>
      <c r="F20" s="15" t="s">
        <v>8</v>
      </c>
      <c r="G20" s="16">
        <v>924548</v>
      </c>
      <c r="H20" s="17">
        <f t="shared" si="0"/>
        <v>0.14719859836856841</v>
      </c>
      <c r="I20" s="16">
        <v>268431</v>
      </c>
      <c r="J20" s="17">
        <f t="shared" si="0"/>
        <v>0.30265207580132492</v>
      </c>
      <c r="K20" s="16">
        <f t="shared" si="1"/>
        <v>1192979</v>
      </c>
      <c r="L20" s="17">
        <f t="shared" ref="L20" si="9">+K20/K21-1</f>
        <v>0.17885280681592475</v>
      </c>
      <c r="M20" s="12"/>
      <c r="N20" s="118" t="s">
        <v>23</v>
      </c>
      <c r="O20" s="118"/>
      <c r="P20" s="29"/>
    </row>
    <row r="21" spans="2:16" x14ac:dyDescent="0.25">
      <c r="B21" s="28"/>
      <c r="C21" s="12"/>
      <c r="D21" s="12"/>
      <c r="E21" s="12"/>
      <c r="F21" s="15" t="s">
        <v>7</v>
      </c>
      <c r="G21" s="16">
        <v>805918</v>
      </c>
      <c r="H21" s="17">
        <f t="shared" si="0"/>
        <v>0.11884106259067218</v>
      </c>
      <c r="I21" s="16">
        <v>206065</v>
      </c>
      <c r="J21" s="17">
        <f t="shared" si="0"/>
        <v>-4.7679566692238717E-2</v>
      </c>
      <c r="K21" s="16">
        <f t="shared" si="1"/>
        <v>1011983</v>
      </c>
      <c r="L21" s="17">
        <f t="shared" ref="L21" si="10">+K21/K22-1</f>
        <v>8.0373909599368742E-2</v>
      </c>
      <c r="M21" s="12"/>
      <c r="N21" s="118"/>
      <c r="O21" s="118"/>
      <c r="P21" s="29"/>
    </row>
    <row r="22" spans="2:16" x14ac:dyDescent="0.25">
      <c r="B22" s="28"/>
      <c r="C22" s="12"/>
      <c r="D22" s="12"/>
      <c r="E22" s="12"/>
      <c r="F22" s="15" t="s">
        <v>6</v>
      </c>
      <c r="G22" s="16">
        <v>720315</v>
      </c>
      <c r="H22" s="17">
        <f t="shared" si="0"/>
        <v>0.10850947591969895</v>
      </c>
      <c r="I22" s="16">
        <v>216382</v>
      </c>
      <c r="J22" s="17">
        <f t="shared" si="0"/>
        <v>-4.3162954413800136E-2</v>
      </c>
      <c r="K22" s="16">
        <f t="shared" si="1"/>
        <v>936697</v>
      </c>
      <c r="L22" s="17">
        <f t="shared" ref="L22" si="11">+K22/K23-1</f>
        <v>6.935229031860346E-2</v>
      </c>
      <c r="M22" s="12"/>
      <c r="N22" s="33">
        <f>+(K12/K22)^(1/10)-1</f>
        <v>6.0480861811828435E-2</v>
      </c>
      <c r="O22" s="12"/>
      <c r="P22" s="29"/>
    </row>
    <row r="23" spans="2:16" x14ac:dyDescent="0.25">
      <c r="B23" s="28"/>
      <c r="C23" s="12"/>
      <c r="D23" s="12"/>
      <c r="E23" s="12"/>
      <c r="F23" s="15" t="s">
        <v>5</v>
      </c>
      <c r="G23" s="16">
        <v>649805</v>
      </c>
      <c r="H23" s="17">
        <f t="shared" si="0"/>
        <v>0.16290577457554622</v>
      </c>
      <c r="I23" s="16">
        <v>226143</v>
      </c>
      <c r="J23" s="17">
        <f t="shared" si="0"/>
        <v>0.18262638517736018</v>
      </c>
      <c r="K23" s="16">
        <f t="shared" si="1"/>
        <v>875948</v>
      </c>
      <c r="L23" s="17">
        <f t="shared" ref="L23" si="12">+K23/K24-1</f>
        <v>0.16793378115674984</v>
      </c>
      <c r="M23" s="12"/>
      <c r="N23" s="13"/>
      <c r="O23" s="12"/>
      <c r="P23" s="29"/>
    </row>
    <row r="24" spans="2:16" x14ac:dyDescent="0.25">
      <c r="B24" s="28"/>
      <c r="C24" s="12"/>
      <c r="D24" s="12"/>
      <c r="E24" s="12"/>
      <c r="F24" s="15" t="s">
        <v>4</v>
      </c>
      <c r="G24" s="16">
        <v>558777</v>
      </c>
      <c r="H24" s="17">
        <f t="shared" si="0"/>
        <v>-0.13424818413941841</v>
      </c>
      <c r="I24" s="16">
        <v>191221</v>
      </c>
      <c r="J24" s="17">
        <f t="shared" si="0"/>
        <v>0.34099834497461368</v>
      </c>
      <c r="K24" s="16">
        <f t="shared" si="1"/>
        <v>749998</v>
      </c>
      <c r="L24" s="17">
        <f t="shared" ref="L24" si="13">+K24/K25-1</f>
        <v>-4.8250044415116378E-2</v>
      </c>
      <c r="M24" s="12"/>
      <c r="N24" s="12"/>
      <c r="O24" s="12"/>
      <c r="P24" s="29"/>
    </row>
    <row r="25" spans="2:16" x14ac:dyDescent="0.25">
      <c r="B25" s="28"/>
      <c r="C25" s="12"/>
      <c r="D25" s="12"/>
      <c r="E25" s="12"/>
      <c r="F25" s="15" t="s">
        <v>3</v>
      </c>
      <c r="G25" s="16">
        <v>645424</v>
      </c>
      <c r="H25" s="18"/>
      <c r="I25" s="16">
        <v>142596</v>
      </c>
      <c r="J25" s="18"/>
      <c r="K25" s="16">
        <f t="shared" si="1"/>
        <v>788020</v>
      </c>
      <c r="L25" s="18"/>
      <c r="M25" s="12"/>
      <c r="N25" s="13"/>
      <c r="O25" s="12"/>
      <c r="P25" s="29"/>
    </row>
    <row r="26" spans="2:16" x14ac:dyDescent="0.25">
      <c r="B26" s="28"/>
      <c r="C26" s="117" t="s">
        <v>22</v>
      </c>
      <c r="D26" s="117"/>
      <c r="E26" s="12"/>
      <c r="F26" s="116" t="s">
        <v>24</v>
      </c>
      <c r="G26" s="116"/>
      <c r="H26" s="116"/>
      <c r="I26" s="116"/>
      <c r="J26" s="116"/>
      <c r="K26" s="116"/>
      <c r="L26" s="116"/>
      <c r="M26" s="12"/>
      <c r="N26" s="12"/>
      <c r="O26" s="12"/>
      <c r="P26" s="29"/>
    </row>
    <row r="27" spans="2:16" x14ac:dyDescent="0.25">
      <c r="B27" s="28"/>
      <c r="C27" s="117"/>
      <c r="D27" s="117"/>
      <c r="E27" s="12"/>
      <c r="F27" s="23">
        <v>2016</v>
      </c>
      <c r="G27" s="22">
        <f>+G12/K12</f>
        <v>0.80207903711752426</v>
      </c>
      <c r="H27" s="24"/>
      <c r="I27" s="22">
        <f>+I12/K12</f>
        <v>0.19792096288247571</v>
      </c>
      <c r="J27" s="24"/>
      <c r="K27" s="22">
        <f>+I27+G27</f>
        <v>1</v>
      </c>
      <c r="L27" s="24"/>
      <c r="M27" s="12"/>
      <c r="N27" s="12"/>
      <c r="O27" s="12"/>
      <c r="P27" s="29"/>
    </row>
    <row r="28" spans="2:16" x14ac:dyDescent="0.25">
      <c r="B28" s="28"/>
      <c r="C28" s="117"/>
      <c r="D28" s="117"/>
      <c r="E28" s="12"/>
      <c r="F28" s="23">
        <v>2011</v>
      </c>
      <c r="G28" s="22">
        <f>+G17/K17</f>
        <v>0.81804239827832415</v>
      </c>
      <c r="H28" s="24"/>
      <c r="I28" s="22">
        <f>+I17/K17</f>
        <v>0.18195760172167583</v>
      </c>
      <c r="J28" s="24"/>
      <c r="K28" s="22">
        <f>+I28+G28</f>
        <v>1</v>
      </c>
      <c r="L28" s="24"/>
      <c r="M28" s="12"/>
      <c r="N28" s="12"/>
      <c r="O28" s="12"/>
      <c r="P28" s="29"/>
    </row>
    <row r="29" spans="2:16" x14ac:dyDescent="0.25">
      <c r="B29" s="28"/>
      <c r="C29" s="117"/>
      <c r="D29" s="117"/>
      <c r="E29" s="12"/>
      <c r="F29" s="23">
        <v>2006</v>
      </c>
      <c r="G29" s="22">
        <f>+G22/K22</f>
        <v>0.76899466956764029</v>
      </c>
      <c r="H29" s="24"/>
      <c r="I29" s="22">
        <f>+I22/K22</f>
        <v>0.23100533043235966</v>
      </c>
      <c r="J29" s="24"/>
      <c r="K29" s="22">
        <f>+I29+G29</f>
        <v>1</v>
      </c>
      <c r="L29" s="24"/>
      <c r="M29" s="12"/>
      <c r="N29" s="12"/>
      <c r="O29" s="12"/>
      <c r="P29" s="29"/>
    </row>
    <row r="30" spans="2:16" x14ac:dyDescent="0.25">
      <c r="B30" s="28"/>
      <c r="C30" s="12"/>
      <c r="D30" s="12"/>
      <c r="E30" s="12"/>
      <c r="F30" s="114" t="s">
        <v>27</v>
      </c>
      <c r="G30" s="114"/>
      <c r="H30" s="114"/>
      <c r="I30" s="114"/>
      <c r="J30" s="114"/>
      <c r="K30" s="114"/>
      <c r="L30" s="114"/>
      <c r="M30" s="12"/>
      <c r="N30" s="12"/>
      <c r="O30" s="12"/>
      <c r="P30" s="29"/>
    </row>
    <row r="31" spans="2:16" x14ac:dyDescent="0.25"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2"/>
    </row>
    <row r="32" spans="2:16" x14ac:dyDescent="0.25">
      <c r="B32" s="14"/>
    </row>
    <row r="34" spans="2:16" x14ac:dyDescent="0.25">
      <c r="B34" s="25" t="s">
        <v>34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</row>
    <row r="35" spans="2:16" x14ac:dyDescent="0.25">
      <c r="B35" s="28"/>
      <c r="C35" s="94" t="str">
        <f>+CONCATENATE("Sin considerar a los residentes de esta región, entre las principales regiones de procedencia de los huespedes nacionales figuran ",E41," con ",FIXED(F41,0)," arribos en esta región (equivalente al ",FIXED(G41*100,1),"% de este total), ",E42," con ",FIXED(F42,0)," arribos (",FIXED(G42*100,1),"%)  y ",E43," con ",FIXED(F43,0)," arribos (",FIXED(G43*100,1)," %). En tanto  ",J41," es el principal lugar de procedencia de los huespedes del exterior con ",FIXED(K41,0),"  arribos (equivalente al ",FIXED(L41*100,1)," % de los arribos del exterior), le sigue ",J42,"  con  ",FIXED(K42,0),"  arribos (",FIXED(L42*100,1)," %) y ",J43," con ",FIXED(K43,0)," (",FIXED(L43*100,1)," %) entre las principales.")</f>
        <v>Sin considerar a los residentes de esta región, entre las principales regiones de procedencia de los huespedes nacionales figuran Lima metropolitana con 310,769 arribos en esta región (equivalente al 49.8% de este total), Puno con 69,501 arribos (11.1%)  y Cusco con 61,232 arribos (9.8 %). En tanto  Francia es el principal lugar de procedencia de los huespedes del exterior con 49,193  arribos (equivalente al 14.7 % de los arribos del exterior), le sigue Estados Unidos  con  29,728  arribos (8.9 %) y Alemania con 26,135 (7.8 %) entre las principales.</v>
      </c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29"/>
    </row>
    <row r="36" spans="2:16" ht="18.75" customHeight="1" x14ac:dyDescent="0.25">
      <c r="B36" s="28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29"/>
    </row>
    <row r="37" spans="2:16" x14ac:dyDescent="0.25">
      <c r="B37" s="28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29"/>
    </row>
    <row r="38" spans="2:16" ht="15" customHeight="1" x14ac:dyDescent="0.25">
      <c r="B38" s="28"/>
      <c r="C38" s="12"/>
      <c r="D38" s="12"/>
      <c r="E38" s="111" t="s">
        <v>48</v>
      </c>
      <c r="F38" s="111"/>
      <c r="G38" s="111"/>
      <c r="H38" s="111"/>
      <c r="I38" s="12"/>
      <c r="J38" s="111" t="s">
        <v>47</v>
      </c>
      <c r="K38" s="111"/>
      <c r="L38" s="111"/>
      <c r="M38" s="12"/>
      <c r="N38" s="12"/>
      <c r="O38" s="12"/>
      <c r="P38" s="29"/>
    </row>
    <row r="39" spans="2:16" ht="15" customHeight="1" x14ac:dyDescent="0.25">
      <c r="B39" s="28"/>
      <c r="C39" s="12"/>
      <c r="D39" s="12"/>
      <c r="E39" s="111"/>
      <c r="F39" s="111"/>
      <c r="G39" s="111"/>
      <c r="H39" s="111"/>
      <c r="I39" s="12"/>
      <c r="J39" s="111"/>
      <c r="K39" s="111"/>
      <c r="L39" s="111"/>
      <c r="M39" s="12"/>
      <c r="N39" s="12"/>
      <c r="O39" s="12"/>
      <c r="P39" s="29"/>
    </row>
    <row r="40" spans="2:16" x14ac:dyDescent="0.25">
      <c r="B40" s="28"/>
      <c r="C40" s="12"/>
      <c r="D40" s="12"/>
      <c r="E40" s="48" t="s">
        <v>28</v>
      </c>
      <c r="F40" s="48" t="s">
        <v>45</v>
      </c>
      <c r="G40" s="48" t="s">
        <v>55</v>
      </c>
      <c r="H40" s="48" t="s">
        <v>46</v>
      </c>
      <c r="I40" s="12"/>
      <c r="J40" s="48" t="s">
        <v>44</v>
      </c>
      <c r="K40" s="48" t="s">
        <v>45</v>
      </c>
      <c r="L40" s="48" t="s">
        <v>46</v>
      </c>
      <c r="M40" s="12"/>
      <c r="N40" s="12"/>
      <c r="O40" s="12"/>
      <c r="P40" s="29"/>
    </row>
    <row r="41" spans="2:16" ht="15" customHeight="1" x14ac:dyDescent="0.25">
      <c r="B41" s="28"/>
      <c r="C41" s="12"/>
      <c r="D41" s="84">
        <f>+F41+F44</f>
        <v>355531</v>
      </c>
      <c r="E41" s="8" t="s">
        <v>81</v>
      </c>
      <c r="F41" s="49">
        <v>310769</v>
      </c>
      <c r="G41" s="50">
        <f t="shared" ref="G41:G49" si="14">+F41/F$49</f>
        <v>0.4980559775884506</v>
      </c>
      <c r="H41" s="50">
        <f t="shared" ref="H41:H48" si="15">+F41/F$52</f>
        <v>0.22992862475205111</v>
      </c>
      <c r="I41" s="12"/>
      <c r="J41" s="8" t="s">
        <v>36</v>
      </c>
      <c r="K41" s="49">
        <v>49193</v>
      </c>
      <c r="L41" s="50">
        <f t="shared" ref="L41:L52" si="16">+K41/K$52</f>
        <v>0.14749728650327718</v>
      </c>
      <c r="M41" s="12"/>
      <c r="N41" s="12"/>
      <c r="O41" s="12"/>
      <c r="P41" s="29"/>
    </row>
    <row r="42" spans="2:16" x14ac:dyDescent="0.25">
      <c r="B42" s="28"/>
      <c r="C42" s="12"/>
      <c r="D42" s="51"/>
      <c r="E42" s="8" t="s">
        <v>72</v>
      </c>
      <c r="F42" s="49">
        <v>69501</v>
      </c>
      <c r="G42" s="50">
        <f t="shared" si="14"/>
        <v>0.11138623382118198</v>
      </c>
      <c r="H42" s="50">
        <f t="shared" si="15"/>
        <v>5.1421696980369032E-2</v>
      </c>
      <c r="I42" s="12"/>
      <c r="J42" s="8" t="s">
        <v>35</v>
      </c>
      <c r="K42" s="49">
        <v>29728</v>
      </c>
      <c r="L42" s="50">
        <f t="shared" si="16"/>
        <v>8.913461942084086E-2</v>
      </c>
      <c r="M42" s="12"/>
      <c r="N42" s="12"/>
      <c r="O42" s="12"/>
      <c r="P42" s="29"/>
    </row>
    <row r="43" spans="2:16" x14ac:dyDescent="0.25">
      <c r="B43" s="28"/>
      <c r="C43" s="12"/>
      <c r="D43" s="12"/>
      <c r="E43" s="8" t="s">
        <v>69</v>
      </c>
      <c r="F43" s="49">
        <v>61232</v>
      </c>
      <c r="G43" s="50">
        <f t="shared" si="14"/>
        <v>9.8133866697437677E-2</v>
      </c>
      <c r="H43" s="50">
        <f t="shared" si="15"/>
        <v>4.5303712889051329E-2</v>
      </c>
      <c r="I43" s="12"/>
      <c r="J43" s="8" t="s">
        <v>37</v>
      </c>
      <c r="K43" s="49">
        <v>26135</v>
      </c>
      <c r="L43" s="50">
        <f t="shared" si="16"/>
        <v>7.8361587680425046E-2</v>
      </c>
      <c r="M43" s="12"/>
      <c r="N43" s="12"/>
      <c r="O43" s="12"/>
      <c r="P43" s="29"/>
    </row>
    <row r="44" spans="2:16" x14ac:dyDescent="0.25">
      <c r="B44" s="28"/>
      <c r="C44" s="12"/>
      <c r="D44" s="12"/>
      <c r="E44" s="8" t="s">
        <v>52</v>
      </c>
      <c r="F44" s="49">
        <v>44762</v>
      </c>
      <c r="G44" s="50">
        <f t="shared" si="14"/>
        <v>7.1738113096268374E-2</v>
      </c>
      <c r="H44" s="50">
        <f t="shared" si="15"/>
        <v>3.3118055858696691E-2</v>
      </c>
      <c r="I44" s="12"/>
      <c r="J44" s="8" t="s">
        <v>38</v>
      </c>
      <c r="K44" s="49">
        <v>25648</v>
      </c>
      <c r="L44" s="50">
        <f t="shared" si="16"/>
        <v>7.6901396626269047E-2</v>
      </c>
      <c r="M44" s="12"/>
      <c r="N44" s="12"/>
      <c r="O44" s="12"/>
      <c r="P44" s="29"/>
    </row>
    <row r="45" spans="2:16" x14ac:dyDescent="0.25">
      <c r="B45" s="28"/>
      <c r="C45" s="12"/>
      <c r="D45" s="12"/>
      <c r="E45" s="8" t="s">
        <v>73</v>
      </c>
      <c r="F45" s="49">
        <v>40978</v>
      </c>
      <c r="G45" s="50">
        <f t="shared" si="14"/>
        <v>6.5673660659909872E-2</v>
      </c>
      <c r="H45" s="50">
        <f t="shared" si="15"/>
        <v>3.0318388208249697E-2</v>
      </c>
      <c r="I45" s="12"/>
      <c r="J45" s="8" t="s">
        <v>85</v>
      </c>
      <c r="K45" s="49">
        <v>23558</v>
      </c>
      <c r="L45" s="50">
        <f t="shared" si="16"/>
        <v>7.0634868282971233E-2</v>
      </c>
      <c r="M45" s="12"/>
      <c r="N45" s="12"/>
      <c r="O45" s="12"/>
      <c r="P45" s="29"/>
    </row>
    <row r="46" spans="2:16" x14ac:dyDescent="0.25">
      <c r="B46" s="28"/>
      <c r="C46" s="12"/>
      <c r="D46" s="12"/>
      <c r="E46" s="8" t="s">
        <v>71</v>
      </c>
      <c r="F46" s="49">
        <v>31791</v>
      </c>
      <c r="G46" s="50">
        <f t="shared" si="14"/>
        <v>5.0950054810854475E-2</v>
      </c>
      <c r="H46" s="50">
        <f t="shared" si="15"/>
        <v>2.3521203561141738E-2</v>
      </c>
      <c r="I46" s="12"/>
      <c r="J46" s="8" t="s">
        <v>39</v>
      </c>
      <c r="K46" s="49">
        <v>20021</v>
      </c>
      <c r="L46" s="50">
        <f t="shared" si="16"/>
        <v>6.0029743522088765E-2</v>
      </c>
      <c r="M46" s="12"/>
      <c r="N46" s="12"/>
      <c r="O46" s="12"/>
      <c r="P46" s="29"/>
    </row>
    <row r="47" spans="2:16" x14ac:dyDescent="0.25">
      <c r="B47" s="28"/>
      <c r="C47" s="12"/>
      <c r="D47" s="12"/>
      <c r="E47" s="8" t="s">
        <v>82</v>
      </c>
      <c r="F47" s="49">
        <v>19627</v>
      </c>
      <c r="G47" s="50">
        <f t="shared" si="14"/>
        <v>3.1455340372200963E-2</v>
      </c>
      <c r="H47" s="50">
        <f t="shared" si="15"/>
        <v>1.4521426261977569E-2</v>
      </c>
      <c r="I47" s="12"/>
      <c r="J47" s="8" t="s">
        <v>59</v>
      </c>
      <c r="K47" s="49">
        <v>19594</v>
      </c>
      <c r="L47" s="50">
        <f t="shared" si="16"/>
        <v>5.8749452803147056E-2</v>
      </c>
      <c r="M47" s="12"/>
      <c r="N47" s="12"/>
      <c r="O47" s="12"/>
      <c r="P47" s="29"/>
    </row>
    <row r="48" spans="2:16" x14ac:dyDescent="0.25">
      <c r="B48" s="28"/>
      <c r="C48" s="12"/>
      <c r="D48" s="12"/>
      <c r="E48" s="8" t="s">
        <v>43</v>
      </c>
      <c r="F48" s="49">
        <v>45304</v>
      </c>
      <c r="G48" s="50">
        <f t="shared" si="14"/>
        <v>7.2606752953696049E-2</v>
      </c>
      <c r="H48" s="50">
        <f t="shared" si="15"/>
        <v>3.3519065337169807E-2</v>
      </c>
      <c r="I48" s="12"/>
      <c r="J48" s="8" t="s">
        <v>57</v>
      </c>
      <c r="K48" s="49">
        <v>12525</v>
      </c>
      <c r="L48" s="50">
        <f t="shared" si="16"/>
        <v>3.7554194975983307E-2</v>
      </c>
      <c r="M48" s="12"/>
      <c r="N48" s="12"/>
      <c r="O48" s="12"/>
      <c r="P48" s="29"/>
    </row>
    <row r="49" spans="2:16" x14ac:dyDescent="0.25">
      <c r="B49" s="28"/>
      <c r="C49" s="12"/>
      <c r="D49" s="12"/>
      <c r="E49" s="52" t="s">
        <v>18</v>
      </c>
      <c r="F49" s="53">
        <f>SUM(F41:F48)</f>
        <v>623964</v>
      </c>
      <c r="G49" s="54">
        <f t="shared" si="14"/>
        <v>1</v>
      </c>
      <c r="H49" s="50"/>
      <c r="I49" s="12"/>
      <c r="J49" s="8" t="s">
        <v>41</v>
      </c>
      <c r="K49" s="49">
        <v>11360</v>
      </c>
      <c r="L49" s="50">
        <f t="shared" si="16"/>
        <v>3.4061130133905819E-2</v>
      </c>
      <c r="M49" s="12"/>
      <c r="N49" s="12"/>
      <c r="O49" s="12"/>
      <c r="P49" s="29"/>
    </row>
    <row r="50" spans="2:16" x14ac:dyDescent="0.25">
      <c r="B50" s="28"/>
      <c r="C50" s="12"/>
      <c r="D50" s="12"/>
      <c r="E50" s="8"/>
      <c r="F50" s="49"/>
      <c r="G50" s="8"/>
      <c r="H50" s="50"/>
      <c r="I50" s="12"/>
      <c r="J50" s="8" t="s">
        <v>86</v>
      </c>
      <c r="K50" s="49">
        <v>60265</v>
      </c>
      <c r="L50" s="50">
        <f t="shared" si="16"/>
        <v>0.18069489502815439</v>
      </c>
      <c r="M50" s="12"/>
      <c r="N50" s="12"/>
      <c r="O50" s="12"/>
      <c r="P50" s="29"/>
    </row>
    <row r="51" spans="2:16" x14ac:dyDescent="0.25">
      <c r="B51" s="28"/>
      <c r="C51" s="12"/>
      <c r="D51" s="12"/>
      <c r="E51" s="8" t="s">
        <v>68</v>
      </c>
      <c r="F51" s="49">
        <v>727625</v>
      </c>
      <c r="G51" s="8"/>
      <c r="H51" s="50">
        <f>+F51/F$52</f>
        <v>0.53834782615129306</v>
      </c>
      <c r="I51" s="12"/>
      <c r="J51" s="8" t="s">
        <v>43</v>
      </c>
      <c r="K51" s="49">
        <v>55491</v>
      </c>
      <c r="L51" s="50">
        <f t="shared" si="16"/>
        <v>0.1663808250229373</v>
      </c>
      <c r="M51" s="12"/>
      <c r="N51" s="12"/>
      <c r="O51" s="12"/>
      <c r="P51" s="29"/>
    </row>
    <row r="52" spans="2:16" x14ac:dyDescent="0.25">
      <c r="B52" s="28"/>
      <c r="C52" s="12"/>
      <c r="D52" s="12"/>
      <c r="E52" s="52" t="s">
        <v>18</v>
      </c>
      <c r="F52" s="53">
        <f>+F51+F49</f>
        <v>1351589</v>
      </c>
      <c r="G52" s="52"/>
      <c r="H52" s="54">
        <f>+F52/F$52</f>
        <v>1</v>
      </c>
      <c r="I52" s="12"/>
      <c r="J52" s="52" t="s">
        <v>18</v>
      </c>
      <c r="K52" s="53">
        <f>SUM(K41:K51)</f>
        <v>333518</v>
      </c>
      <c r="L52" s="54">
        <f t="shared" si="16"/>
        <v>1</v>
      </c>
      <c r="M52" s="12"/>
      <c r="N52" s="12"/>
      <c r="O52" s="12"/>
      <c r="P52" s="29"/>
    </row>
    <row r="53" spans="2:16" x14ac:dyDescent="0.25">
      <c r="B53" s="28"/>
      <c r="C53" s="12"/>
      <c r="D53" s="12"/>
      <c r="E53" s="55" t="s">
        <v>49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29"/>
    </row>
    <row r="54" spans="2:16" x14ac:dyDescent="0.25">
      <c r="B54" s="28"/>
      <c r="C54" s="12"/>
      <c r="D54" s="12"/>
      <c r="E54" s="112" t="s">
        <v>56</v>
      </c>
      <c r="F54" s="112"/>
      <c r="G54" s="112"/>
      <c r="H54" s="112"/>
      <c r="I54" s="112"/>
      <c r="J54" s="112"/>
      <c r="K54" s="112"/>
      <c r="L54" s="112"/>
      <c r="M54" s="12"/>
      <c r="N54" s="12"/>
      <c r="O54" s="12"/>
      <c r="P54" s="29"/>
    </row>
    <row r="55" spans="2:16" x14ac:dyDescent="0.25">
      <c r="B55" s="30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</row>
    <row r="57" spans="2:16" x14ac:dyDescent="0.25"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</row>
    <row r="58" spans="2:16" x14ac:dyDescent="0.25">
      <c r="B58" s="25" t="s">
        <v>116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7"/>
    </row>
    <row r="59" spans="2:16" x14ac:dyDescent="0.25">
      <c r="B59" s="28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29"/>
    </row>
    <row r="60" spans="2:16" x14ac:dyDescent="0.25">
      <c r="B60" s="28"/>
      <c r="C60" s="12"/>
      <c r="D60" s="121" t="s">
        <v>112</v>
      </c>
      <c r="E60" s="121"/>
      <c r="F60" s="121"/>
      <c r="G60" s="121"/>
      <c r="H60" s="121"/>
      <c r="I60" s="121"/>
      <c r="J60" s="121"/>
      <c r="K60" s="121"/>
      <c r="L60" s="121"/>
      <c r="M60" s="121"/>
      <c r="N60" s="12"/>
      <c r="O60" s="12"/>
      <c r="P60" s="29"/>
    </row>
    <row r="61" spans="2:16" x14ac:dyDescent="0.25">
      <c r="B61" s="28"/>
      <c r="C61" s="12"/>
      <c r="D61" s="119" t="s">
        <v>114</v>
      </c>
      <c r="E61" s="122" t="s">
        <v>15</v>
      </c>
      <c r="F61" s="122"/>
      <c r="G61" s="122"/>
      <c r="H61" s="122" t="s">
        <v>96</v>
      </c>
      <c r="I61" s="122"/>
      <c r="J61" s="122"/>
      <c r="K61" s="122" t="s">
        <v>111</v>
      </c>
      <c r="L61" s="122"/>
      <c r="M61" s="122"/>
      <c r="N61" s="12"/>
      <c r="O61" s="12"/>
      <c r="P61" s="29"/>
    </row>
    <row r="62" spans="2:16" x14ac:dyDescent="0.25">
      <c r="B62" s="28"/>
      <c r="C62" s="12"/>
      <c r="D62" s="120"/>
      <c r="E62" s="66" t="s">
        <v>97</v>
      </c>
      <c r="F62" s="66" t="s">
        <v>98</v>
      </c>
      <c r="G62" s="66" t="s">
        <v>18</v>
      </c>
      <c r="H62" s="66" t="s">
        <v>97</v>
      </c>
      <c r="I62" s="66" t="s">
        <v>98</v>
      </c>
      <c r="J62" s="66" t="s">
        <v>18</v>
      </c>
      <c r="K62" s="66" t="s">
        <v>97</v>
      </c>
      <c r="L62" s="66" t="s">
        <v>98</v>
      </c>
      <c r="M62" s="66" t="s">
        <v>18</v>
      </c>
      <c r="N62" s="12"/>
      <c r="O62" s="12"/>
      <c r="P62" s="29"/>
    </row>
    <row r="63" spans="2:16" x14ac:dyDescent="0.25">
      <c r="B63" s="28"/>
      <c r="C63" s="12"/>
      <c r="D63" s="18" t="s">
        <v>99</v>
      </c>
      <c r="E63" s="16">
        <v>6672</v>
      </c>
      <c r="F63" s="16">
        <v>6929</v>
      </c>
      <c r="G63" s="16">
        <v>13601</v>
      </c>
      <c r="H63" s="16">
        <v>10767</v>
      </c>
      <c r="I63" s="16">
        <v>7971</v>
      </c>
      <c r="J63" s="16">
        <v>18738</v>
      </c>
      <c r="K63" s="17">
        <f>+H63/E63-1</f>
        <v>0.61375899280575541</v>
      </c>
      <c r="L63" s="17">
        <f>+I63/F63-1</f>
        <v>0.15038245057006794</v>
      </c>
      <c r="M63" s="17">
        <f>+J63/G63-1</f>
        <v>0.37769281670465404</v>
      </c>
      <c r="N63" s="12"/>
      <c r="O63" s="12"/>
      <c r="P63" s="29"/>
    </row>
    <row r="64" spans="2:16" x14ac:dyDescent="0.25">
      <c r="B64" s="28"/>
      <c r="C64" s="12"/>
      <c r="D64" s="18" t="s">
        <v>100</v>
      </c>
      <c r="E64" s="16">
        <v>4261</v>
      </c>
      <c r="F64" s="16">
        <v>6131</v>
      </c>
      <c r="G64" s="16">
        <v>10392</v>
      </c>
      <c r="H64" s="16">
        <v>8184</v>
      </c>
      <c r="I64" s="16">
        <v>6591</v>
      </c>
      <c r="J64" s="16">
        <v>14775</v>
      </c>
      <c r="K64" s="17">
        <f t="shared" ref="K64:K75" si="17">+H64/E64-1</f>
        <v>0.92067589767660163</v>
      </c>
      <c r="L64" s="17">
        <f t="shared" ref="L64:L75" si="18">+I64/F64-1</f>
        <v>7.5028543467623443E-2</v>
      </c>
      <c r="M64" s="17">
        <f t="shared" ref="M64:M75" si="19">+J64/G64-1</f>
        <v>0.42176674364896072</v>
      </c>
      <c r="N64" s="12"/>
      <c r="O64" s="12"/>
      <c r="P64" s="29"/>
    </row>
    <row r="65" spans="2:16" x14ac:dyDescent="0.25">
      <c r="B65" s="28"/>
      <c r="C65" s="12"/>
      <c r="D65" s="18" t="s">
        <v>101</v>
      </c>
      <c r="E65" s="16">
        <v>3371</v>
      </c>
      <c r="F65" s="16">
        <v>7837</v>
      </c>
      <c r="G65" s="16">
        <v>11208</v>
      </c>
      <c r="H65" s="16">
        <v>14722</v>
      </c>
      <c r="I65" s="16">
        <v>9204</v>
      </c>
      <c r="J65" s="16">
        <v>23926</v>
      </c>
      <c r="K65" s="17">
        <f t="shared" si="17"/>
        <v>3.3672500741619693</v>
      </c>
      <c r="L65" s="17">
        <f t="shared" si="18"/>
        <v>0.17442899068521123</v>
      </c>
      <c r="M65" s="17">
        <f t="shared" si="19"/>
        <v>1.1347251962883655</v>
      </c>
      <c r="N65" s="12"/>
      <c r="O65" s="12"/>
      <c r="P65" s="29"/>
    </row>
    <row r="66" spans="2:16" x14ac:dyDescent="0.25">
      <c r="B66" s="28"/>
      <c r="C66" s="12"/>
      <c r="D66" s="18" t="s">
        <v>102</v>
      </c>
      <c r="E66" s="16">
        <v>4406</v>
      </c>
      <c r="F66" s="16">
        <v>10776</v>
      </c>
      <c r="G66" s="16">
        <v>15182</v>
      </c>
      <c r="H66" s="16">
        <v>4954</v>
      </c>
      <c r="I66" s="16">
        <v>8409</v>
      </c>
      <c r="J66" s="16">
        <v>13363</v>
      </c>
      <c r="K66" s="17">
        <f t="shared" si="17"/>
        <v>0.1243758511121198</v>
      </c>
      <c r="L66" s="17">
        <f t="shared" si="18"/>
        <v>-0.21965478841870822</v>
      </c>
      <c r="M66" s="17">
        <f t="shared" si="19"/>
        <v>-0.11981293637201951</v>
      </c>
      <c r="N66" s="12"/>
      <c r="O66" s="12"/>
      <c r="P66" s="29"/>
    </row>
    <row r="67" spans="2:16" x14ac:dyDescent="0.25">
      <c r="B67" s="28"/>
      <c r="C67" s="12"/>
      <c r="D67" s="18" t="s">
        <v>103</v>
      </c>
      <c r="E67" s="16">
        <v>4384</v>
      </c>
      <c r="F67" s="16">
        <v>11405</v>
      </c>
      <c r="G67" s="16">
        <v>15789</v>
      </c>
      <c r="H67" s="16">
        <v>7299</v>
      </c>
      <c r="I67" s="16">
        <v>12097</v>
      </c>
      <c r="J67" s="16">
        <v>19396</v>
      </c>
      <c r="K67" s="17">
        <f t="shared" si="17"/>
        <v>0.66491788321167888</v>
      </c>
      <c r="L67" s="17">
        <f t="shared" si="18"/>
        <v>6.067514248136785E-2</v>
      </c>
      <c r="M67" s="17">
        <f t="shared" si="19"/>
        <v>0.22845018683893858</v>
      </c>
      <c r="N67" s="12"/>
      <c r="O67" s="12"/>
      <c r="P67" s="29"/>
    </row>
    <row r="68" spans="2:16" x14ac:dyDescent="0.25">
      <c r="B68" s="28"/>
      <c r="C68" s="12"/>
      <c r="D68" s="18" t="s">
        <v>104</v>
      </c>
      <c r="E68" s="16">
        <v>3242</v>
      </c>
      <c r="F68" s="16">
        <v>9933</v>
      </c>
      <c r="G68" s="16">
        <v>13175</v>
      </c>
      <c r="H68" s="16">
        <v>5931</v>
      </c>
      <c r="I68" s="16">
        <v>11041</v>
      </c>
      <c r="J68" s="16">
        <v>16972</v>
      </c>
      <c r="K68" s="17">
        <f t="shared" si="17"/>
        <v>0.82942628007402841</v>
      </c>
      <c r="L68" s="17">
        <f t="shared" si="18"/>
        <v>0.11154736736132076</v>
      </c>
      <c r="M68" s="17">
        <f t="shared" si="19"/>
        <v>0.28819734345351034</v>
      </c>
      <c r="N68" s="12"/>
      <c r="O68" s="12"/>
      <c r="P68" s="29"/>
    </row>
    <row r="69" spans="2:16" x14ac:dyDescent="0.25">
      <c r="B69" s="28"/>
      <c r="C69" s="12"/>
      <c r="D69" s="18" t="s">
        <v>105</v>
      </c>
      <c r="E69" s="16">
        <v>8874</v>
      </c>
      <c r="F69" s="16">
        <v>16031</v>
      </c>
      <c r="G69" s="16">
        <v>24905</v>
      </c>
      <c r="H69" s="16">
        <v>13455</v>
      </c>
      <c r="I69" s="16">
        <v>14314</v>
      </c>
      <c r="J69" s="16">
        <v>27769</v>
      </c>
      <c r="K69" s="17">
        <f t="shared" si="17"/>
        <v>0.51622718052738348</v>
      </c>
      <c r="L69" s="17">
        <f t="shared" si="18"/>
        <v>-0.10710498409331914</v>
      </c>
      <c r="M69" s="17">
        <f t="shared" si="19"/>
        <v>0.11499698855651475</v>
      </c>
      <c r="N69" s="12"/>
      <c r="O69" s="12"/>
      <c r="P69" s="29"/>
    </row>
    <row r="70" spans="2:16" x14ac:dyDescent="0.25">
      <c r="B70" s="28"/>
      <c r="C70" s="12"/>
      <c r="D70" s="18" t="s">
        <v>106</v>
      </c>
      <c r="E70" s="16">
        <v>9316</v>
      </c>
      <c r="F70" s="16">
        <v>16091</v>
      </c>
      <c r="G70" s="16">
        <v>25407</v>
      </c>
      <c r="H70" s="16">
        <v>12115</v>
      </c>
      <c r="I70" s="16">
        <v>18926</v>
      </c>
      <c r="J70" s="16">
        <v>31041</v>
      </c>
      <c r="K70" s="17">
        <f t="shared" si="17"/>
        <v>0.30045083726921429</v>
      </c>
      <c r="L70" s="17">
        <f t="shared" si="18"/>
        <v>0.17618544527997027</v>
      </c>
      <c r="M70" s="17">
        <f t="shared" si="19"/>
        <v>0.22174991144172873</v>
      </c>
      <c r="N70" s="12"/>
      <c r="O70" s="12"/>
      <c r="P70" s="29"/>
    </row>
    <row r="71" spans="2:16" x14ac:dyDescent="0.25">
      <c r="B71" s="28"/>
      <c r="C71" s="12"/>
      <c r="D71" s="18" t="s">
        <v>107</v>
      </c>
      <c r="E71" s="16">
        <v>5391</v>
      </c>
      <c r="F71" s="16">
        <v>13983</v>
      </c>
      <c r="G71" s="16">
        <v>19374</v>
      </c>
      <c r="H71" s="16">
        <v>6081</v>
      </c>
      <c r="I71" s="16">
        <v>17938</v>
      </c>
      <c r="J71" s="16">
        <v>24019</v>
      </c>
      <c r="K71" s="17">
        <f t="shared" si="17"/>
        <v>0.1279910962715638</v>
      </c>
      <c r="L71" s="17">
        <f t="shared" si="18"/>
        <v>0.28284345276407064</v>
      </c>
      <c r="M71" s="17">
        <f t="shared" si="19"/>
        <v>0.23975430989986579</v>
      </c>
      <c r="N71" s="12"/>
      <c r="O71" s="12"/>
      <c r="P71" s="29"/>
    </row>
    <row r="72" spans="2:16" x14ac:dyDescent="0.25">
      <c r="B72" s="28"/>
      <c r="C72" s="12"/>
      <c r="D72" s="18" t="s">
        <v>108</v>
      </c>
      <c r="E72" s="16">
        <v>9957</v>
      </c>
      <c r="F72" s="16">
        <v>16884</v>
      </c>
      <c r="G72" s="16">
        <v>26841</v>
      </c>
      <c r="H72" s="16">
        <v>9973</v>
      </c>
      <c r="I72" s="16">
        <v>17194</v>
      </c>
      <c r="J72" s="16">
        <v>27167</v>
      </c>
      <c r="K72" s="17">
        <f t="shared" si="17"/>
        <v>1.6069097117605846E-3</v>
      </c>
      <c r="L72" s="17">
        <f t="shared" si="18"/>
        <v>1.8360578062070587E-2</v>
      </c>
      <c r="M72" s="17">
        <f t="shared" si="19"/>
        <v>1.2145598152080828E-2</v>
      </c>
      <c r="N72" s="12"/>
      <c r="O72" s="12"/>
      <c r="P72" s="29"/>
    </row>
    <row r="73" spans="2:16" x14ac:dyDescent="0.25">
      <c r="B73" s="28"/>
      <c r="C73" s="12"/>
      <c r="D73" s="18" t="s">
        <v>109</v>
      </c>
      <c r="E73" s="16">
        <v>6664</v>
      </c>
      <c r="F73" s="16">
        <v>10201</v>
      </c>
      <c r="G73" s="16">
        <v>16865</v>
      </c>
      <c r="H73" s="16">
        <v>9825</v>
      </c>
      <c r="I73" s="16">
        <v>14042</v>
      </c>
      <c r="J73" s="16">
        <v>23867</v>
      </c>
      <c r="K73" s="17">
        <f t="shared" si="17"/>
        <v>0.47433973589435774</v>
      </c>
      <c r="L73" s="17">
        <f t="shared" si="18"/>
        <v>0.37653171257719831</v>
      </c>
      <c r="M73" s="17">
        <f t="shared" si="19"/>
        <v>0.4151793655499556</v>
      </c>
      <c r="N73" s="12"/>
      <c r="O73" s="12"/>
      <c r="P73" s="29"/>
    </row>
    <row r="74" spans="2:16" x14ac:dyDescent="0.25">
      <c r="B74" s="28"/>
      <c r="C74" s="12"/>
      <c r="D74" s="18" t="s">
        <v>110</v>
      </c>
      <c r="E74" s="16">
        <v>6372</v>
      </c>
      <c r="F74" s="16">
        <v>6074</v>
      </c>
      <c r="G74" s="16">
        <v>12446</v>
      </c>
      <c r="H74" s="16">
        <v>6198</v>
      </c>
      <c r="I74" s="16">
        <v>6689</v>
      </c>
      <c r="J74" s="16">
        <v>12887</v>
      </c>
      <c r="K74" s="17">
        <f t="shared" si="17"/>
        <v>-2.7306967984934039E-2</v>
      </c>
      <c r="L74" s="17">
        <f t="shared" si="18"/>
        <v>0.10125123477115583</v>
      </c>
      <c r="M74" s="17">
        <f t="shared" si="19"/>
        <v>3.5433070866141669E-2</v>
      </c>
      <c r="N74" s="12"/>
      <c r="O74" s="12"/>
      <c r="P74" s="29"/>
    </row>
    <row r="75" spans="2:16" x14ac:dyDescent="0.25">
      <c r="B75" s="28"/>
      <c r="C75" s="12"/>
      <c r="D75" s="67" t="s">
        <v>18</v>
      </c>
      <c r="E75" s="68">
        <v>72910</v>
      </c>
      <c r="F75" s="68">
        <v>132275</v>
      </c>
      <c r="G75" s="68">
        <v>205185</v>
      </c>
      <c r="H75" s="70">
        <v>109504</v>
      </c>
      <c r="I75" s="70">
        <v>144416</v>
      </c>
      <c r="J75" s="70">
        <v>253920</v>
      </c>
      <c r="K75" s="69">
        <f t="shared" si="17"/>
        <v>0.50190646001920181</v>
      </c>
      <c r="L75" s="69">
        <f t="shared" si="18"/>
        <v>9.1786051786051814E-2</v>
      </c>
      <c r="M75" s="69">
        <f t="shared" si="19"/>
        <v>0.23751736238029086</v>
      </c>
      <c r="N75" s="12"/>
      <c r="O75" s="12"/>
      <c r="P75" s="29"/>
    </row>
    <row r="76" spans="2:16" x14ac:dyDescent="0.25">
      <c r="B76" s="28"/>
      <c r="C76" s="12"/>
      <c r="D76" s="112" t="s">
        <v>113</v>
      </c>
      <c r="E76" s="112"/>
      <c r="F76" s="112"/>
      <c r="G76" s="112"/>
      <c r="H76" s="112"/>
      <c r="I76" s="112"/>
      <c r="J76" s="112"/>
      <c r="K76" s="112"/>
      <c r="L76" s="112"/>
      <c r="M76" s="112"/>
      <c r="N76" s="12"/>
      <c r="O76" s="12"/>
      <c r="P76" s="29"/>
    </row>
    <row r="77" spans="2:16" x14ac:dyDescent="0.25">
      <c r="B77" s="28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29"/>
    </row>
    <row r="78" spans="2:16" x14ac:dyDescent="0.25">
      <c r="B78" s="28"/>
      <c r="C78" s="12"/>
      <c r="D78" s="121" t="s">
        <v>115</v>
      </c>
      <c r="E78" s="121"/>
      <c r="F78" s="121"/>
      <c r="G78" s="121"/>
      <c r="H78" s="121"/>
      <c r="I78" s="121"/>
      <c r="J78" s="121"/>
      <c r="K78" s="121"/>
      <c r="L78" s="121"/>
      <c r="M78" s="121"/>
      <c r="N78" s="12"/>
      <c r="O78" s="12"/>
      <c r="P78" s="29"/>
    </row>
    <row r="79" spans="2:16" x14ac:dyDescent="0.25">
      <c r="B79" s="28"/>
      <c r="C79" s="12"/>
      <c r="D79" s="119" t="s">
        <v>114</v>
      </c>
      <c r="E79" s="122" t="s">
        <v>15</v>
      </c>
      <c r="F79" s="122"/>
      <c r="G79" s="122"/>
      <c r="H79" s="122" t="s">
        <v>96</v>
      </c>
      <c r="I79" s="122"/>
      <c r="J79" s="122"/>
      <c r="K79" s="122" t="s">
        <v>111</v>
      </c>
      <c r="L79" s="122"/>
      <c r="M79" s="122"/>
      <c r="N79" s="12"/>
      <c r="O79" s="12"/>
      <c r="P79" s="29"/>
    </row>
    <row r="80" spans="2:16" x14ac:dyDescent="0.25">
      <c r="B80" s="28"/>
      <c r="C80" s="12"/>
      <c r="D80" s="120"/>
      <c r="E80" s="66" t="s">
        <v>97</v>
      </c>
      <c r="F80" s="66" t="s">
        <v>98</v>
      </c>
      <c r="G80" s="66" t="s">
        <v>18</v>
      </c>
      <c r="H80" s="66" t="s">
        <v>97</v>
      </c>
      <c r="I80" s="66" t="s">
        <v>98</v>
      </c>
      <c r="J80" s="66" t="s">
        <v>18</v>
      </c>
      <c r="K80" s="66" t="s">
        <v>97</v>
      </c>
      <c r="L80" s="66" t="s">
        <v>98</v>
      </c>
      <c r="M80" s="66" t="s">
        <v>18</v>
      </c>
      <c r="N80" s="12"/>
      <c r="O80" s="12"/>
      <c r="P80" s="29"/>
    </row>
    <row r="81" spans="2:16" x14ac:dyDescent="0.25">
      <c r="B81" s="28"/>
      <c r="C81" s="12"/>
      <c r="D81" s="18" t="s">
        <v>99</v>
      </c>
      <c r="E81" s="16">
        <v>3839</v>
      </c>
      <c r="F81" s="16">
        <v>6384</v>
      </c>
      <c r="G81" s="16">
        <v>10223</v>
      </c>
      <c r="H81" s="16">
        <v>4890</v>
      </c>
      <c r="I81" s="16">
        <v>6404</v>
      </c>
      <c r="J81" s="16">
        <v>11294</v>
      </c>
      <c r="K81" s="17">
        <f>+H81/E81-1</f>
        <v>0.27376921073196137</v>
      </c>
      <c r="L81" s="17">
        <f>+I81/F81-1</f>
        <v>3.1328320802004317E-3</v>
      </c>
      <c r="M81" s="17">
        <f>+J81/G81-1</f>
        <v>0.10476376797417597</v>
      </c>
      <c r="N81" s="12"/>
      <c r="O81" s="12"/>
      <c r="P81" s="29"/>
    </row>
    <row r="82" spans="2:16" x14ac:dyDescent="0.25">
      <c r="B82" s="28"/>
      <c r="C82" s="12"/>
      <c r="D82" s="18" t="s">
        <v>100</v>
      </c>
      <c r="E82" s="16">
        <v>3255</v>
      </c>
      <c r="F82" s="16">
        <v>5578</v>
      </c>
      <c r="G82" s="16">
        <v>8833</v>
      </c>
      <c r="H82" s="16">
        <v>4522</v>
      </c>
      <c r="I82" s="16">
        <v>6407</v>
      </c>
      <c r="J82" s="16">
        <v>10929</v>
      </c>
      <c r="K82" s="17">
        <f t="shared" ref="K82:K93" si="20">+H82/E82-1</f>
        <v>0.38924731182795691</v>
      </c>
      <c r="L82" s="17">
        <f t="shared" ref="L82:L93" si="21">+I82/F82-1</f>
        <v>0.1486195769092864</v>
      </c>
      <c r="M82" s="17">
        <f t="shared" ref="M82:M93" si="22">+J82/G82-1</f>
        <v>0.23729197328201068</v>
      </c>
      <c r="N82" s="12"/>
      <c r="O82" s="12"/>
      <c r="P82" s="29"/>
    </row>
    <row r="83" spans="2:16" x14ac:dyDescent="0.25">
      <c r="B83" s="28"/>
      <c r="C83" s="12"/>
      <c r="D83" s="18" t="s">
        <v>101</v>
      </c>
      <c r="E83" s="16">
        <v>2125</v>
      </c>
      <c r="F83" s="16">
        <v>7693</v>
      </c>
      <c r="G83" s="16">
        <v>9818</v>
      </c>
      <c r="H83" s="16">
        <v>3473</v>
      </c>
      <c r="I83" s="16">
        <v>9258</v>
      </c>
      <c r="J83" s="16">
        <v>12731</v>
      </c>
      <c r="K83" s="17">
        <f t="shared" si="20"/>
        <v>0.63435294117647056</v>
      </c>
      <c r="L83" s="17">
        <f t="shared" si="21"/>
        <v>0.20343169114779669</v>
      </c>
      <c r="M83" s="17">
        <f t="shared" si="22"/>
        <v>0.29669993888775714</v>
      </c>
      <c r="N83" s="12"/>
      <c r="O83" s="12"/>
      <c r="P83" s="29"/>
    </row>
    <row r="84" spans="2:16" x14ac:dyDescent="0.25">
      <c r="B84" s="28"/>
      <c r="C84" s="12"/>
      <c r="D84" s="18" t="s">
        <v>102</v>
      </c>
      <c r="E84" s="16">
        <v>2632</v>
      </c>
      <c r="F84" s="16">
        <v>10790</v>
      </c>
      <c r="G84" s="16">
        <v>13422</v>
      </c>
      <c r="H84" s="16">
        <v>2564</v>
      </c>
      <c r="I84" s="16">
        <v>10576</v>
      </c>
      <c r="J84" s="16">
        <v>13140</v>
      </c>
      <c r="K84" s="17">
        <f t="shared" si="20"/>
        <v>-2.5835866261398222E-2</v>
      </c>
      <c r="L84" s="17">
        <f t="shared" si="21"/>
        <v>-1.9833178869323453E-2</v>
      </c>
      <c r="M84" s="17">
        <f t="shared" si="22"/>
        <v>-2.1010281627179217E-2</v>
      </c>
      <c r="N84" s="12"/>
      <c r="O84" s="12"/>
      <c r="P84" s="29"/>
    </row>
    <row r="85" spans="2:16" x14ac:dyDescent="0.25">
      <c r="B85" s="28"/>
      <c r="C85" s="12"/>
      <c r="D85" s="18" t="s">
        <v>103</v>
      </c>
      <c r="E85" s="16">
        <v>2725</v>
      </c>
      <c r="F85" s="16">
        <v>11738</v>
      </c>
      <c r="G85" s="16">
        <v>14463</v>
      </c>
      <c r="H85" s="16">
        <v>4957</v>
      </c>
      <c r="I85" s="16">
        <v>13163</v>
      </c>
      <c r="J85" s="16">
        <v>18120</v>
      </c>
      <c r="K85" s="17">
        <f t="shared" si="20"/>
        <v>0.81908256880733954</v>
      </c>
      <c r="L85" s="17">
        <f t="shared" si="21"/>
        <v>0.12140057931504522</v>
      </c>
      <c r="M85" s="17">
        <f t="shared" si="22"/>
        <v>0.25285210537232938</v>
      </c>
      <c r="N85" s="12"/>
      <c r="O85" s="12"/>
      <c r="P85" s="29"/>
    </row>
    <row r="86" spans="2:16" x14ac:dyDescent="0.25">
      <c r="B86" s="28"/>
      <c r="C86" s="12"/>
      <c r="D86" s="18" t="s">
        <v>104</v>
      </c>
      <c r="E86" s="16">
        <v>2648</v>
      </c>
      <c r="F86" s="16">
        <v>9502</v>
      </c>
      <c r="G86" s="16">
        <v>12150</v>
      </c>
      <c r="H86" s="16">
        <v>3193</v>
      </c>
      <c r="I86" s="16">
        <v>11032</v>
      </c>
      <c r="J86" s="16">
        <v>14225</v>
      </c>
      <c r="K86" s="17">
        <f t="shared" si="20"/>
        <v>0.2058157099697886</v>
      </c>
      <c r="L86" s="17">
        <f t="shared" si="21"/>
        <v>0.16101873289833724</v>
      </c>
      <c r="M86" s="17">
        <f t="shared" si="22"/>
        <v>0.17078189300411517</v>
      </c>
      <c r="N86" s="12"/>
      <c r="O86" s="12"/>
      <c r="P86" s="29"/>
    </row>
    <row r="87" spans="2:16" x14ac:dyDescent="0.25">
      <c r="B87" s="28"/>
      <c r="C87" s="12"/>
      <c r="D87" s="18" t="s">
        <v>105</v>
      </c>
      <c r="E87" s="16">
        <v>5779</v>
      </c>
      <c r="F87" s="16">
        <v>16512</v>
      </c>
      <c r="G87" s="16">
        <v>22291</v>
      </c>
      <c r="H87" s="16">
        <v>8074</v>
      </c>
      <c r="I87" s="16">
        <v>17363</v>
      </c>
      <c r="J87" s="16">
        <v>25437</v>
      </c>
      <c r="K87" s="17">
        <f t="shared" si="20"/>
        <v>0.39712753071465645</v>
      </c>
      <c r="L87" s="17">
        <f t="shared" si="21"/>
        <v>5.15382751937985E-2</v>
      </c>
      <c r="M87" s="17">
        <f t="shared" si="22"/>
        <v>0.14113319276838188</v>
      </c>
      <c r="N87" s="12"/>
      <c r="O87" s="12"/>
      <c r="P87" s="29"/>
    </row>
    <row r="88" spans="2:16" x14ac:dyDescent="0.25">
      <c r="B88" s="28"/>
      <c r="C88" s="12"/>
      <c r="D88" s="18" t="s">
        <v>106</v>
      </c>
      <c r="E88" s="16">
        <v>6731</v>
      </c>
      <c r="F88" s="16">
        <v>17954</v>
      </c>
      <c r="G88" s="16">
        <v>24685</v>
      </c>
      <c r="H88" s="16">
        <v>9896</v>
      </c>
      <c r="I88" s="16">
        <v>19604</v>
      </c>
      <c r="J88" s="16">
        <v>29500</v>
      </c>
      <c r="K88" s="17">
        <f t="shared" si="20"/>
        <v>0.47021244985886201</v>
      </c>
      <c r="L88" s="17">
        <f t="shared" si="21"/>
        <v>9.1901526122312616E-2</v>
      </c>
      <c r="M88" s="17">
        <f t="shared" si="22"/>
        <v>0.19505772736479643</v>
      </c>
      <c r="N88" s="12"/>
      <c r="O88" s="12"/>
      <c r="P88" s="29"/>
    </row>
    <row r="89" spans="2:16" x14ac:dyDescent="0.25">
      <c r="B89" s="28"/>
      <c r="C89" s="12"/>
      <c r="D89" s="18" t="s">
        <v>107</v>
      </c>
      <c r="E89" s="16">
        <v>4447</v>
      </c>
      <c r="F89" s="16">
        <v>15018</v>
      </c>
      <c r="G89" s="16">
        <v>19465</v>
      </c>
      <c r="H89" s="16">
        <v>4669</v>
      </c>
      <c r="I89" s="16">
        <v>15363</v>
      </c>
      <c r="J89" s="16">
        <v>20032</v>
      </c>
      <c r="K89" s="17">
        <f t="shared" si="20"/>
        <v>4.9921295255228149E-2</v>
      </c>
      <c r="L89" s="17">
        <f t="shared" si="21"/>
        <v>2.2972433080303611E-2</v>
      </c>
      <c r="M89" s="17">
        <f t="shared" si="22"/>
        <v>2.9129206267659802E-2</v>
      </c>
      <c r="N89" s="12"/>
      <c r="O89" s="12"/>
      <c r="P89" s="29"/>
    </row>
    <row r="90" spans="2:16" x14ac:dyDescent="0.25">
      <c r="B90" s="28"/>
      <c r="C90" s="12"/>
      <c r="D90" s="18" t="s">
        <v>108</v>
      </c>
      <c r="E90" s="16">
        <v>8041</v>
      </c>
      <c r="F90" s="16">
        <v>15107</v>
      </c>
      <c r="G90" s="16">
        <v>23148</v>
      </c>
      <c r="H90" s="16">
        <v>6142</v>
      </c>
      <c r="I90" s="16">
        <v>14979</v>
      </c>
      <c r="J90" s="16">
        <v>21121</v>
      </c>
      <c r="K90" s="17">
        <f t="shared" si="20"/>
        <v>-0.23616465613729631</v>
      </c>
      <c r="L90" s="17">
        <f t="shared" si="21"/>
        <v>-8.4728933606936785E-3</v>
      </c>
      <c r="M90" s="17">
        <f t="shared" si="22"/>
        <v>-8.7566960428546725E-2</v>
      </c>
      <c r="N90" s="12"/>
      <c r="O90" s="12"/>
      <c r="P90" s="29"/>
    </row>
    <row r="91" spans="2:16" x14ac:dyDescent="0.25">
      <c r="B91" s="28"/>
      <c r="C91" s="12"/>
      <c r="D91" s="18" t="s">
        <v>109</v>
      </c>
      <c r="E91" s="16">
        <v>4008</v>
      </c>
      <c r="F91" s="16">
        <v>10904</v>
      </c>
      <c r="G91" s="16">
        <v>14912</v>
      </c>
      <c r="H91" s="16">
        <v>5637</v>
      </c>
      <c r="I91" s="16">
        <v>10763</v>
      </c>
      <c r="J91" s="16">
        <v>16400</v>
      </c>
      <c r="K91" s="17">
        <f t="shared" si="20"/>
        <v>0.4064371257485031</v>
      </c>
      <c r="L91" s="17">
        <f t="shared" si="21"/>
        <v>-1.2931034482758674E-2</v>
      </c>
      <c r="M91" s="17">
        <f t="shared" si="22"/>
        <v>9.9785407725321962E-2</v>
      </c>
      <c r="N91" s="12"/>
      <c r="O91" s="12"/>
      <c r="P91" s="29"/>
    </row>
    <row r="92" spans="2:16" x14ac:dyDescent="0.25">
      <c r="B92" s="28"/>
      <c r="C92" s="12"/>
      <c r="D92" s="18" t="s">
        <v>110</v>
      </c>
      <c r="E92" s="16">
        <v>3857</v>
      </c>
      <c r="F92" s="16">
        <v>5843</v>
      </c>
      <c r="G92" s="16">
        <v>9700</v>
      </c>
      <c r="H92" s="16">
        <v>3457</v>
      </c>
      <c r="I92" s="16">
        <v>5445</v>
      </c>
      <c r="J92" s="16">
        <v>8902</v>
      </c>
      <c r="K92" s="17">
        <f t="shared" si="20"/>
        <v>-0.10370754472387866</v>
      </c>
      <c r="L92" s="17">
        <f t="shared" si="21"/>
        <v>-6.8115693992811921E-2</v>
      </c>
      <c r="M92" s="17">
        <f t="shared" si="22"/>
        <v>-8.2268041237113398E-2</v>
      </c>
      <c r="N92" s="12"/>
      <c r="O92" s="12"/>
      <c r="P92" s="29"/>
    </row>
    <row r="93" spans="2:16" x14ac:dyDescent="0.25">
      <c r="B93" s="28"/>
      <c r="C93" s="12"/>
      <c r="D93" s="67" t="s">
        <v>18</v>
      </c>
      <c r="E93" s="68">
        <v>50087</v>
      </c>
      <c r="F93" s="68">
        <v>133023</v>
      </c>
      <c r="G93" s="68">
        <v>183110</v>
      </c>
      <c r="H93" s="70">
        <v>61474</v>
      </c>
      <c r="I93" s="70">
        <v>140357</v>
      </c>
      <c r="J93" s="70">
        <v>201831</v>
      </c>
      <c r="K93" s="69">
        <f t="shared" si="20"/>
        <v>0.22734442070796823</v>
      </c>
      <c r="L93" s="69">
        <f t="shared" si="21"/>
        <v>5.5133322808837537E-2</v>
      </c>
      <c r="M93" s="69">
        <f t="shared" si="22"/>
        <v>0.10223909125662178</v>
      </c>
      <c r="N93" s="12"/>
      <c r="O93" s="12"/>
      <c r="P93" s="29"/>
    </row>
    <row r="94" spans="2:16" x14ac:dyDescent="0.25">
      <c r="B94" s="28"/>
      <c r="C94" s="12"/>
      <c r="D94" s="112" t="s">
        <v>113</v>
      </c>
      <c r="E94" s="112"/>
      <c r="F94" s="112"/>
      <c r="G94" s="112"/>
      <c r="H94" s="112"/>
      <c r="I94" s="112"/>
      <c r="J94" s="112"/>
      <c r="K94" s="112"/>
      <c r="L94" s="112"/>
      <c r="M94" s="112"/>
      <c r="N94" s="12"/>
      <c r="O94" s="12"/>
      <c r="P94" s="29"/>
    </row>
    <row r="95" spans="2:16" x14ac:dyDescent="0.25"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2"/>
    </row>
  </sheetData>
  <sortState ref="L12:M24">
    <sortCondition descending="1" ref="L12:L24"/>
  </sortState>
  <mergeCells count="23">
    <mergeCell ref="D79:D80"/>
    <mergeCell ref="E79:G79"/>
    <mergeCell ref="H79:J79"/>
    <mergeCell ref="K79:M79"/>
    <mergeCell ref="D94:M94"/>
    <mergeCell ref="D76:M76"/>
    <mergeCell ref="D61:D62"/>
    <mergeCell ref="D60:M60"/>
    <mergeCell ref="D78:M78"/>
    <mergeCell ref="E61:G61"/>
    <mergeCell ref="H61:J61"/>
    <mergeCell ref="K61:M61"/>
    <mergeCell ref="B1:P2"/>
    <mergeCell ref="C7:O8"/>
    <mergeCell ref="F10:L10"/>
    <mergeCell ref="F26:L26"/>
    <mergeCell ref="C26:D29"/>
    <mergeCell ref="N20:O21"/>
    <mergeCell ref="E54:L54"/>
    <mergeCell ref="C35:O36"/>
    <mergeCell ref="J38:L39"/>
    <mergeCell ref="E38:H39"/>
    <mergeCell ref="F30:L30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zoomScaleNormal="100" workbookViewId="0">
      <selection activeCell="K90" sqref="K90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15" t="s">
        <v>76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2:16" ht="15" customHeight="1" x14ac:dyDescent="0.25"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2:16" x14ac:dyDescent="0.25">
      <c r="B3" s="5" t="str">
        <f>+B6</f>
        <v>1. Arribo de ciudadanos a establecimientos de hospedaje*</v>
      </c>
      <c r="C3" s="6"/>
      <c r="D3" s="6"/>
      <c r="E3" s="6"/>
      <c r="F3" s="6"/>
      <c r="G3" s="6"/>
      <c r="H3" s="5"/>
      <c r="I3" s="7"/>
      <c r="J3" s="7" t="str">
        <f>+B58</f>
        <v>3. Sitios Turísticos</v>
      </c>
      <c r="K3" s="7"/>
      <c r="L3" s="7"/>
      <c r="M3" s="5"/>
      <c r="N3" s="8"/>
      <c r="O3" s="8"/>
      <c r="P3" s="8"/>
    </row>
    <row r="4" spans="2:16" x14ac:dyDescent="0.25">
      <c r="B4" s="5" t="str">
        <f>+B34</f>
        <v>2. Arribo de ciudadanos a establecimientos de hospedaje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6" spans="2:16" x14ac:dyDescent="0.25">
      <c r="B6" s="25" t="s">
        <v>21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2:16" x14ac:dyDescent="0.25">
      <c r="B7" s="28"/>
      <c r="C7" s="94" t="str">
        <f>+CONCATENATE("En los últimos 10 años el turismo de la región ha mostrado un importante crecimiento, es así, que en el año 2006 registró ",FIXED(K22,1)," arribos de turistas nacionales y extranjeros, mientras que el 2016 los  arribos de turistas extranjeros y nacionales sumaron ",FIXED(K12,1), ", representando un  crecimiento promedio anual de ",FIXED(N22*100,1),"%   en el periodo 2006 – 2016.")</f>
        <v>En los últimos 10 años el turismo de la región ha mostrado un importante crecimiento, es así, que en el año 2006 registró 1,181,292.0 arribos de turistas nacionales y extranjeros, mientras que el 2016 los  arribos de turistas extranjeros y nacionales sumaron 2,978,046.0, representando un  crecimiento promedio anual de 9.7%   en el periodo 2006 – 2016.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29"/>
    </row>
    <row r="8" spans="2:16" x14ac:dyDescent="0.25">
      <c r="B8" s="28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29"/>
    </row>
    <row r="9" spans="2:16" x14ac:dyDescent="0.25">
      <c r="B9" s="28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29"/>
    </row>
    <row r="10" spans="2:16" x14ac:dyDescent="0.25">
      <c r="B10" s="28"/>
      <c r="C10" s="12"/>
      <c r="D10" s="12"/>
      <c r="E10" s="12"/>
      <c r="F10" s="95" t="s">
        <v>20</v>
      </c>
      <c r="G10" s="95"/>
      <c r="H10" s="95"/>
      <c r="I10" s="95"/>
      <c r="J10" s="95"/>
      <c r="K10" s="95"/>
      <c r="L10" s="95"/>
      <c r="M10" s="12"/>
      <c r="N10" s="12"/>
      <c r="O10" s="12"/>
      <c r="P10" s="29"/>
    </row>
    <row r="11" spans="2:16" x14ac:dyDescent="0.25">
      <c r="B11" s="28"/>
      <c r="C11" s="12"/>
      <c r="D11" s="12"/>
      <c r="E11" s="12"/>
      <c r="F11" s="19" t="s">
        <v>19</v>
      </c>
      <c r="G11" s="20" t="s">
        <v>2</v>
      </c>
      <c r="H11" s="19" t="s">
        <v>16</v>
      </c>
      <c r="I11" s="20" t="s">
        <v>17</v>
      </c>
      <c r="J11" s="19" t="s">
        <v>16</v>
      </c>
      <c r="K11" s="19" t="s">
        <v>18</v>
      </c>
      <c r="L11" s="19" t="s">
        <v>16</v>
      </c>
      <c r="M11" s="12"/>
      <c r="N11" s="12"/>
      <c r="O11" s="12"/>
      <c r="P11" s="29"/>
    </row>
    <row r="12" spans="2:16" x14ac:dyDescent="0.25">
      <c r="B12" s="28"/>
      <c r="C12" s="12"/>
      <c r="D12" s="12"/>
      <c r="E12" s="12"/>
      <c r="F12" s="15">
        <v>2016</v>
      </c>
      <c r="G12" s="16">
        <v>1097165</v>
      </c>
      <c r="H12" s="21">
        <f>+G12/G13-1</f>
        <v>-7.2962254881114852E-3</v>
      </c>
      <c r="I12" s="16">
        <v>1880881</v>
      </c>
      <c r="J12" s="21">
        <f>+I12/I13-1</f>
        <v>7.5447082491120199E-4</v>
      </c>
      <c r="K12" s="16">
        <f>+I12+G12</f>
        <v>2978046</v>
      </c>
      <c r="L12" s="21">
        <f>+K12/K13-1</f>
        <v>-2.2266954178186138E-3</v>
      </c>
      <c r="M12" s="12"/>
      <c r="N12" s="12"/>
      <c r="O12" s="12"/>
      <c r="P12" s="29"/>
    </row>
    <row r="13" spans="2:16" x14ac:dyDescent="0.25">
      <c r="B13" s="28"/>
      <c r="C13" s="12"/>
      <c r="D13" s="12"/>
      <c r="E13" s="12"/>
      <c r="F13" s="15" t="s">
        <v>15</v>
      </c>
      <c r="G13" s="16">
        <v>1105229</v>
      </c>
      <c r="H13" s="17">
        <f t="shared" ref="H13:J24" si="0">+G13/G14-1</f>
        <v>4.8208551230180641E-2</v>
      </c>
      <c r="I13" s="16">
        <v>1879463</v>
      </c>
      <c r="J13" s="17">
        <f t="shared" si="0"/>
        <v>0.11789487834066525</v>
      </c>
      <c r="K13" s="16">
        <f t="shared" ref="K13:K25" si="1">+I13+G13</f>
        <v>2984692</v>
      </c>
      <c r="L13" s="17">
        <f t="shared" ref="L13:L24" si="2">+K13/K14-1</f>
        <v>9.1035768464533096E-2</v>
      </c>
      <c r="M13" s="12"/>
      <c r="N13" s="12"/>
      <c r="O13" s="12"/>
      <c r="P13" s="29"/>
    </row>
    <row r="14" spans="2:16" x14ac:dyDescent="0.25">
      <c r="B14" s="28"/>
      <c r="C14" s="12"/>
      <c r="D14" s="12"/>
      <c r="E14" s="12"/>
      <c r="F14" s="15" t="s">
        <v>14</v>
      </c>
      <c r="G14" s="16">
        <v>1054398</v>
      </c>
      <c r="H14" s="17">
        <f t="shared" si="0"/>
        <v>8.8907661611801192E-2</v>
      </c>
      <c r="I14" s="16">
        <v>1681252</v>
      </c>
      <c r="J14" s="17">
        <f t="shared" si="0"/>
        <v>8.0963681592359782E-2</v>
      </c>
      <c r="K14" s="16">
        <f t="shared" si="1"/>
        <v>2735650</v>
      </c>
      <c r="L14" s="17">
        <f t="shared" si="2"/>
        <v>8.4011752888194957E-2</v>
      </c>
      <c r="M14" s="12"/>
      <c r="N14" s="12"/>
      <c r="O14" s="12"/>
      <c r="P14" s="29"/>
    </row>
    <row r="15" spans="2:16" x14ac:dyDescent="0.25">
      <c r="B15" s="28"/>
      <c r="C15" s="12"/>
      <c r="D15" s="12"/>
      <c r="E15" s="12"/>
      <c r="F15" s="15" t="s">
        <v>13</v>
      </c>
      <c r="G15" s="16">
        <v>968308</v>
      </c>
      <c r="H15" s="17">
        <f t="shared" si="0"/>
        <v>8.8103885362915468E-2</v>
      </c>
      <c r="I15" s="16">
        <v>1555327</v>
      </c>
      <c r="J15" s="17">
        <f t="shared" si="0"/>
        <v>7.6247336761377182E-2</v>
      </c>
      <c r="K15" s="16">
        <f t="shared" si="1"/>
        <v>2523635</v>
      </c>
      <c r="L15" s="17">
        <f t="shared" si="2"/>
        <v>8.0765964481168018E-2</v>
      </c>
      <c r="M15" s="12"/>
      <c r="N15" s="12"/>
      <c r="O15" s="12"/>
      <c r="P15" s="29"/>
    </row>
    <row r="16" spans="2:16" x14ac:dyDescent="0.25">
      <c r="B16" s="28"/>
      <c r="C16" s="12"/>
      <c r="D16" s="12"/>
      <c r="E16" s="12"/>
      <c r="F16" s="15" t="s">
        <v>12</v>
      </c>
      <c r="G16" s="16">
        <v>889904</v>
      </c>
      <c r="H16" s="17">
        <f t="shared" si="0"/>
        <v>7.4971008890606816E-2</v>
      </c>
      <c r="I16" s="16">
        <v>1445139</v>
      </c>
      <c r="J16" s="17">
        <f t="shared" si="0"/>
        <v>0.17601597600344387</v>
      </c>
      <c r="K16" s="16">
        <f t="shared" si="1"/>
        <v>2335043</v>
      </c>
      <c r="L16" s="17">
        <f t="shared" si="2"/>
        <v>0.13534414394439986</v>
      </c>
      <c r="M16" s="12"/>
      <c r="N16" s="12"/>
      <c r="O16" s="12"/>
      <c r="P16" s="29"/>
    </row>
    <row r="17" spans="2:16" x14ac:dyDescent="0.25">
      <c r="B17" s="28"/>
      <c r="C17" s="12"/>
      <c r="D17" s="12"/>
      <c r="E17" s="12"/>
      <c r="F17" s="15" t="s">
        <v>11</v>
      </c>
      <c r="G17" s="16">
        <v>827840</v>
      </c>
      <c r="H17" s="17">
        <f t="shared" si="0"/>
        <v>7.0900040360554195E-2</v>
      </c>
      <c r="I17" s="16">
        <v>1228843</v>
      </c>
      <c r="J17" s="17">
        <f t="shared" si="0"/>
        <v>0.27818343703648218</v>
      </c>
      <c r="K17" s="16">
        <f t="shared" si="1"/>
        <v>2056683</v>
      </c>
      <c r="L17" s="17">
        <f t="shared" si="2"/>
        <v>0.18579763957034867</v>
      </c>
      <c r="M17" s="12"/>
      <c r="N17" s="13"/>
      <c r="O17" s="12"/>
      <c r="P17" s="29"/>
    </row>
    <row r="18" spans="2:16" x14ac:dyDescent="0.25">
      <c r="B18" s="28"/>
      <c r="C18" s="12"/>
      <c r="D18" s="12"/>
      <c r="E18" s="12"/>
      <c r="F18" s="15" t="s">
        <v>10</v>
      </c>
      <c r="G18" s="16">
        <v>773032</v>
      </c>
      <c r="H18" s="17">
        <f t="shared" si="0"/>
        <v>0.15799281564858392</v>
      </c>
      <c r="I18" s="16">
        <v>961398</v>
      </c>
      <c r="J18" s="17">
        <f t="shared" si="0"/>
        <v>-4.9090531438236273E-2</v>
      </c>
      <c r="K18" s="16">
        <f t="shared" si="1"/>
        <v>1734430</v>
      </c>
      <c r="L18" s="17">
        <f t="shared" si="2"/>
        <v>3.3264783818819588E-2</v>
      </c>
      <c r="M18" s="12"/>
      <c r="N18" s="13"/>
      <c r="O18" s="12"/>
      <c r="P18" s="29"/>
    </row>
    <row r="19" spans="2:16" x14ac:dyDescent="0.25">
      <c r="B19" s="28"/>
      <c r="C19" s="12"/>
      <c r="D19" s="12"/>
      <c r="E19" s="12"/>
      <c r="F19" s="15" t="s">
        <v>9</v>
      </c>
      <c r="G19" s="16">
        <v>667562</v>
      </c>
      <c r="H19" s="17">
        <f t="shared" si="0"/>
        <v>0.11828609048313843</v>
      </c>
      <c r="I19" s="16">
        <v>1011030</v>
      </c>
      <c r="J19" s="17">
        <f t="shared" si="0"/>
        <v>-4.6713427552841691E-2</v>
      </c>
      <c r="K19" s="16">
        <f t="shared" si="1"/>
        <v>1678592</v>
      </c>
      <c r="L19" s="17">
        <f t="shared" si="2"/>
        <v>1.2710524855145344E-2</v>
      </c>
      <c r="M19" s="12"/>
      <c r="N19" s="12"/>
      <c r="O19" s="12"/>
      <c r="P19" s="29"/>
    </row>
    <row r="20" spans="2:16" x14ac:dyDescent="0.25">
      <c r="B20" s="28"/>
      <c r="C20" s="12"/>
      <c r="D20" s="12"/>
      <c r="E20" s="12"/>
      <c r="F20" s="15" t="s">
        <v>8</v>
      </c>
      <c r="G20" s="16">
        <v>596951</v>
      </c>
      <c r="H20" s="17">
        <f t="shared" si="0"/>
        <v>0.13738532328592257</v>
      </c>
      <c r="I20" s="16">
        <v>1060573</v>
      </c>
      <c r="J20" s="17">
        <f t="shared" si="0"/>
        <v>0.18025038949476957</v>
      </c>
      <c r="K20" s="16">
        <f t="shared" si="1"/>
        <v>1657524</v>
      </c>
      <c r="L20" s="17">
        <f t="shared" si="2"/>
        <v>0.16444541236226207</v>
      </c>
      <c r="M20" s="12"/>
      <c r="N20" s="118" t="s">
        <v>23</v>
      </c>
      <c r="O20" s="118"/>
      <c r="P20" s="29"/>
    </row>
    <row r="21" spans="2:16" x14ac:dyDescent="0.25">
      <c r="B21" s="28"/>
      <c r="C21" s="12"/>
      <c r="D21" s="12"/>
      <c r="E21" s="12"/>
      <c r="F21" s="15" t="s">
        <v>7</v>
      </c>
      <c r="G21" s="16">
        <v>524845</v>
      </c>
      <c r="H21" s="17">
        <f t="shared" si="0"/>
        <v>0.20268610475854398</v>
      </c>
      <c r="I21" s="16">
        <v>898600</v>
      </c>
      <c r="J21" s="17">
        <f t="shared" si="0"/>
        <v>0.20633965992659387</v>
      </c>
      <c r="K21" s="16">
        <f t="shared" si="1"/>
        <v>1423445</v>
      </c>
      <c r="L21" s="17">
        <f t="shared" si="2"/>
        <v>0.20498996014533244</v>
      </c>
      <c r="M21" s="12"/>
      <c r="N21" s="118"/>
      <c r="O21" s="118"/>
      <c r="P21" s="29"/>
    </row>
    <row r="22" spans="2:16" x14ac:dyDescent="0.25">
      <c r="B22" s="28"/>
      <c r="C22" s="12"/>
      <c r="D22" s="12"/>
      <c r="E22" s="12"/>
      <c r="F22" s="15" t="s">
        <v>6</v>
      </c>
      <c r="G22" s="16">
        <v>436394</v>
      </c>
      <c r="H22" s="17">
        <f t="shared" si="0"/>
        <v>0.17339234434322459</v>
      </c>
      <c r="I22" s="16">
        <v>744898</v>
      </c>
      <c r="J22" s="17">
        <f t="shared" si="0"/>
        <v>2.4748661453719123E-2</v>
      </c>
      <c r="K22" s="16">
        <f t="shared" si="1"/>
        <v>1181292</v>
      </c>
      <c r="L22" s="17">
        <f t="shared" si="2"/>
        <v>7.505897256683558E-2</v>
      </c>
      <c r="M22" s="12"/>
      <c r="N22" s="33">
        <f>+(K12/K22)^(1/10)-1</f>
        <v>9.6875696436954373E-2</v>
      </c>
      <c r="O22" s="12"/>
      <c r="P22" s="29"/>
    </row>
    <row r="23" spans="2:16" x14ac:dyDescent="0.25">
      <c r="B23" s="28"/>
      <c r="C23" s="12"/>
      <c r="D23" s="12"/>
      <c r="E23" s="12"/>
      <c r="F23" s="15" t="s">
        <v>5</v>
      </c>
      <c r="G23" s="16">
        <v>371908</v>
      </c>
      <c r="H23" s="17">
        <f t="shared" si="0"/>
        <v>0.10489601901366608</v>
      </c>
      <c r="I23" s="16">
        <v>726908</v>
      </c>
      <c r="J23" s="17">
        <f t="shared" si="0"/>
        <v>0.19320949960932632</v>
      </c>
      <c r="K23" s="16">
        <f t="shared" si="1"/>
        <v>1098816</v>
      </c>
      <c r="L23" s="17">
        <f t="shared" si="2"/>
        <v>0.16177981907456518</v>
      </c>
      <c r="M23" s="12"/>
      <c r="N23" s="12"/>
      <c r="O23" s="12"/>
      <c r="P23" s="29"/>
    </row>
    <row r="24" spans="2:16" x14ac:dyDescent="0.25">
      <c r="B24" s="28"/>
      <c r="C24" s="12"/>
      <c r="D24" s="12"/>
      <c r="E24" s="12"/>
      <c r="F24" s="15" t="s">
        <v>4</v>
      </c>
      <c r="G24" s="16">
        <v>336600</v>
      </c>
      <c r="H24" s="17">
        <f t="shared" si="0"/>
        <v>-2.1650985760749197E-2</v>
      </c>
      <c r="I24" s="16">
        <v>609204</v>
      </c>
      <c r="J24" s="17">
        <f t="shared" si="0"/>
        <v>0.19984873969440686</v>
      </c>
      <c r="K24" s="16">
        <f t="shared" si="1"/>
        <v>945804</v>
      </c>
      <c r="L24" s="17">
        <f t="shared" si="2"/>
        <v>0.11038139995750096</v>
      </c>
      <c r="M24" s="12"/>
      <c r="N24" s="12"/>
      <c r="O24" s="12"/>
      <c r="P24" s="29"/>
    </row>
    <row r="25" spans="2:16" x14ac:dyDescent="0.25">
      <c r="B25" s="28"/>
      <c r="C25" s="12"/>
      <c r="D25" s="12"/>
      <c r="E25" s="12"/>
      <c r="F25" s="15" t="s">
        <v>3</v>
      </c>
      <c r="G25" s="16">
        <v>344049</v>
      </c>
      <c r="H25" s="18"/>
      <c r="I25" s="16">
        <v>507734</v>
      </c>
      <c r="J25" s="18"/>
      <c r="K25" s="16">
        <f t="shared" si="1"/>
        <v>851783</v>
      </c>
      <c r="L25" s="18"/>
      <c r="M25" s="12"/>
      <c r="N25" s="13"/>
      <c r="O25" s="12"/>
      <c r="P25" s="29"/>
    </row>
    <row r="26" spans="2:16" x14ac:dyDescent="0.25">
      <c r="B26" s="28"/>
      <c r="C26" s="117" t="s">
        <v>22</v>
      </c>
      <c r="D26" s="117"/>
      <c r="E26" s="12"/>
      <c r="F26" s="106" t="s">
        <v>24</v>
      </c>
      <c r="G26" s="106"/>
      <c r="H26" s="106"/>
      <c r="I26" s="106"/>
      <c r="J26" s="106"/>
      <c r="K26" s="106"/>
      <c r="L26" s="106"/>
      <c r="M26" s="12"/>
      <c r="N26" s="12"/>
      <c r="O26" s="12"/>
      <c r="P26" s="29"/>
    </row>
    <row r="27" spans="2:16" x14ac:dyDescent="0.25">
      <c r="B27" s="28"/>
      <c r="C27" s="117"/>
      <c r="D27" s="117"/>
      <c r="E27" s="12"/>
      <c r="F27" s="23">
        <v>2016</v>
      </c>
      <c r="G27" s="22">
        <f>+G12/K12</f>
        <v>0.36841774774466213</v>
      </c>
      <c r="H27" s="24"/>
      <c r="I27" s="22">
        <f>+I12/K12</f>
        <v>0.63158225225533793</v>
      </c>
      <c r="J27" s="24"/>
      <c r="K27" s="22">
        <f>+I27+G27</f>
        <v>1</v>
      </c>
      <c r="L27" s="24"/>
      <c r="M27" s="12"/>
      <c r="N27" s="12"/>
      <c r="O27" s="12"/>
      <c r="P27" s="29"/>
    </row>
    <row r="28" spans="2:16" x14ac:dyDescent="0.25">
      <c r="B28" s="28"/>
      <c r="C28" s="117"/>
      <c r="D28" s="117"/>
      <c r="E28" s="12"/>
      <c r="F28" s="23">
        <v>2011</v>
      </c>
      <c r="G28" s="22">
        <f>+G17/K17</f>
        <v>0.40251220047036906</v>
      </c>
      <c r="H28" s="24"/>
      <c r="I28" s="22">
        <f>+I17/K17</f>
        <v>0.59748779952963094</v>
      </c>
      <c r="J28" s="24"/>
      <c r="K28" s="22">
        <f>+I28+G28</f>
        <v>1</v>
      </c>
      <c r="L28" s="24"/>
      <c r="M28" s="12"/>
      <c r="N28" s="12"/>
      <c r="O28" s="12"/>
      <c r="P28" s="29"/>
    </row>
    <row r="29" spans="2:16" x14ac:dyDescent="0.25">
      <c r="B29" s="28"/>
      <c r="C29" s="117"/>
      <c r="D29" s="117"/>
      <c r="E29" s="12"/>
      <c r="F29" s="23">
        <v>2006</v>
      </c>
      <c r="G29" s="22">
        <f>+G22/K22</f>
        <v>0.36942093910735024</v>
      </c>
      <c r="H29" s="24"/>
      <c r="I29" s="22">
        <f>+I22/K22</f>
        <v>0.6305790608926497</v>
      </c>
      <c r="J29" s="24"/>
      <c r="K29" s="22">
        <f>+I29+G29</f>
        <v>1</v>
      </c>
      <c r="L29" s="24"/>
      <c r="M29" s="12"/>
      <c r="N29" s="12"/>
      <c r="O29" s="12"/>
      <c r="P29" s="29"/>
    </row>
    <row r="30" spans="2:16" x14ac:dyDescent="0.25">
      <c r="B30" s="28"/>
      <c r="C30" s="12"/>
      <c r="D30" s="12"/>
      <c r="E30" s="12"/>
      <c r="F30" s="114" t="s">
        <v>27</v>
      </c>
      <c r="G30" s="114"/>
      <c r="H30" s="114"/>
      <c r="I30" s="114"/>
      <c r="J30" s="114"/>
      <c r="K30" s="114"/>
      <c r="L30" s="114"/>
      <c r="M30" s="12"/>
      <c r="N30" s="12"/>
      <c r="O30" s="12"/>
      <c r="P30" s="29"/>
    </row>
    <row r="31" spans="2:16" x14ac:dyDescent="0.25"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2"/>
    </row>
    <row r="34" spans="2:16" x14ac:dyDescent="0.25">
      <c r="B34" s="25" t="s">
        <v>60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</row>
    <row r="35" spans="2:16" x14ac:dyDescent="0.25">
      <c r="B35" s="28"/>
      <c r="C35" s="94" t="str">
        <f>+CONCATENATE("Sin considerar a los residentes de esta región, entre las principales regiones de procedencia de los huespedes nacionales figuran ",E41," con ",FIXED(F41,0)," arribos en esta región (equivalente al ",FIXED(G41*100,1),"% de este total), ",E42," con ",FIXED(F42,0)," arribos (",FIXED(G42*100,1),"%)  y ",E43," con ",FIXED(F43,0)," arribos (",FIXED(G43*100,1)," %). En tanto  ",J41," es el principal lugar de procedencia de los huespedes del exterior con ",FIXED(K41,0),"  arribos (equivalente al ",FIXED(L41*100,1)," % de los arribos del exterior), le sigue ",J42,"  con  ",FIXED(K42,0),"  arribos (",FIXED(L42*100,1)," %) y ",J43," con ",FIXED(K43,0)," (",FIXED(L43*100,1)," %) entre las principales.")</f>
        <v>Sin considerar a los residentes de esta región, entre las principales regiones de procedencia de los huespedes nacionales figuran Lima metropolitana con 275,460 arribos en esta región (equivalente al 44.5% de este total), Arequipa con 82,656 arribos (13.4%)  y Lima provincias con 74,722 arribos (12.1 %). En tanto  Estados Unidos es el principal lugar de procedencia de los huespedes del exterior con 485,443  arribos (equivalente al 25.8 % de los arribos del exterior), le sigue Brasil  con  121,730  arribos (6.5 %) y Francia con 108,821 (5.8 %) entre las principales.</v>
      </c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29"/>
    </row>
    <row r="36" spans="2:16" x14ac:dyDescent="0.25">
      <c r="B36" s="28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29"/>
    </row>
    <row r="37" spans="2:16" x14ac:dyDescent="0.25">
      <c r="B37" s="28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29"/>
    </row>
    <row r="38" spans="2:16" x14ac:dyDescent="0.25">
      <c r="B38" s="28"/>
      <c r="C38" s="12"/>
      <c r="D38" s="12"/>
      <c r="E38" s="111" t="s">
        <v>48</v>
      </c>
      <c r="F38" s="111"/>
      <c r="G38" s="111"/>
      <c r="H38" s="111"/>
      <c r="I38" s="12"/>
      <c r="J38" s="111" t="s">
        <v>47</v>
      </c>
      <c r="K38" s="111"/>
      <c r="L38" s="111"/>
      <c r="M38" s="12"/>
      <c r="N38" s="12"/>
      <c r="O38" s="12"/>
      <c r="P38" s="29"/>
    </row>
    <row r="39" spans="2:16" x14ac:dyDescent="0.25">
      <c r="B39" s="28"/>
      <c r="C39" s="12"/>
      <c r="D39" s="12"/>
      <c r="E39" s="111"/>
      <c r="F39" s="111"/>
      <c r="G39" s="111"/>
      <c r="H39" s="111"/>
      <c r="I39" s="12"/>
      <c r="J39" s="111"/>
      <c r="K39" s="111"/>
      <c r="L39" s="111"/>
      <c r="M39" s="12"/>
      <c r="N39" s="12"/>
      <c r="O39" s="12"/>
      <c r="P39" s="29"/>
    </row>
    <row r="40" spans="2:16" x14ac:dyDescent="0.25">
      <c r="B40" s="28"/>
      <c r="C40" s="12"/>
      <c r="D40" s="12"/>
      <c r="E40" s="48" t="s">
        <v>28</v>
      </c>
      <c r="F40" s="48" t="s">
        <v>45</v>
      </c>
      <c r="G40" s="48" t="s">
        <v>55</v>
      </c>
      <c r="H40" s="48" t="s">
        <v>46</v>
      </c>
      <c r="I40" s="12"/>
      <c r="J40" s="48" t="s">
        <v>44</v>
      </c>
      <c r="K40" s="48" t="s">
        <v>45</v>
      </c>
      <c r="L40" s="48" t="s">
        <v>46</v>
      </c>
      <c r="M40" s="12"/>
      <c r="N40" s="12"/>
      <c r="O40" s="12"/>
      <c r="P40" s="29"/>
    </row>
    <row r="41" spans="2:16" x14ac:dyDescent="0.25">
      <c r="B41" s="28"/>
      <c r="C41" s="12"/>
      <c r="D41" s="85">
        <f>+F41+F43</f>
        <v>350182</v>
      </c>
      <c r="E41" s="8" t="s">
        <v>81</v>
      </c>
      <c r="F41" s="49">
        <v>275460</v>
      </c>
      <c r="G41" s="50">
        <f t="shared" ref="G41:G49" si="3">+F41/F$49</f>
        <v>0.44529726898567407</v>
      </c>
      <c r="H41" s="50">
        <f t="shared" ref="H41:H48" si="4">+F41/F$52</f>
        <v>0.25106524542798941</v>
      </c>
      <c r="I41" s="12"/>
      <c r="J41" s="8" t="s">
        <v>35</v>
      </c>
      <c r="K41" s="49">
        <v>485443</v>
      </c>
      <c r="L41" s="50">
        <f t="shared" ref="L41:L52" si="5">+K41/K$52</f>
        <v>0.25809341473490349</v>
      </c>
      <c r="M41" s="12"/>
      <c r="N41" s="12"/>
      <c r="O41" s="12"/>
      <c r="P41" s="29"/>
    </row>
    <row r="42" spans="2:16" x14ac:dyDescent="0.25">
      <c r="B42" s="28"/>
      <c r="C42" s="12"/>
      <c r="D42" s="51"/>
      <c r="E42" s="8" t="s">
        <v>68</v>
      </c>
      <c r="F42" s="49">
        <v>82656</v>
      </c>
      <c r="G42" s="50">
        <f t="shared" si="3"/>
        <v>0.13361827875292193</v>
      </c>
      <c r="H42" s="50">
        <f t="shared" si="4"/>
        <v>7.5335979547287782E-2</v>
      </c>
      <c r="I42" s="12"/>
      <c r="J42" s="8" t="s">
        <v>87</v>
      </c>
      <c r="K42" s="49">
        <v>121730</v>
      </c>
      <c r="L42" s="50">
        <f t="shared" si="5"/>
        <v>6.4719671260435929E-2</v>
      </c>
      <c r="M42" s="12"/>
      <c r="N42" s="12"/>
      <c r="O42" s="12"/>
      <c r="P42" s="29"/>
    </row>
    <row r="43" spans="2:16" x14ac:dyDescent="0.25">
      <c r="B43" s="28"/>
      <c r="C43" s="12"/>
      <c r="D43" s="12"/>
      <c r="E43" s="8" t="s">
        <v>52</v>
      </c>
      <c r="F43" s="49">
        <v>74722</v>
      </c>
      <c r="G43" s="50">
        <f t="shared" si="3"/>
        <v>0.12079250175396623</v>
      </c>
      <c r="H43" s="50">
        <f t="shared" si="4"/>
        <v>6.8104615076128028E-2</v>
      </c>
      <c r="I43" s="12"/>
      <c r="J43" s="8" t="s">
        <v>36</v>
      </c>
      <c r="K43" s="49">
        <v>108821</v>
      </c>
      <c r="L43" s="50">
        <f t="shared" si="5"/>
        <v>5.7856398145337211E-2</v>
      </c>
      <c r="M43" s="12"/>
      <c r="N43" s="12"/>
      <c r="O43" s="12"/>
      <c r="P43" s="29"/>
    </row>
    <row r="44" spans="2:16" x14ac:dyDescent="0.25">
      <c r="B44" s="28"/>
      <c r="C44" s="12"/>
      <c r="D44" s="12"/>
      <c r="E44" s="8" t="s">
        <v>72</v>
      </c>
      <c r="F44" s="49">
        <v>44151</v>
      </c>
      <c r="G44" s="50">
        <f t="shared" si="3"/>
        <v>7.1372684683752616E-2</v>
      </c>
      <c r="H44" s="50">
        <f t="shared" si="4"/>
        <v>4.0240984719709431E-2</v>
      </c>
      <c r="I44" s="12"/>
      <c r="J44" s="8" t="s">
        <v>41</v>
      </c>
      <c r="K44" s="49">
        <v>107924</v>
      </c>
      <c r="L44" s="50">
        <f t="shared" si="5"/>
        <v>5.7379493971176275E-2</v>
      </c>
      <c r="M44" s="12"/>
      <c r="N44" s="12"/>
      <c r="O44" s="12"/>
      <c r="P44" s="29"/>
    </row>
    <row r="45" spans="2:16" x14ac:dyDescent="0.25">
      <c r="B45" s="28"/>
      <c r="C45" s="12"/>
      <c r="D45" s="12"/>
      <c r="E45" s="8" t="s">
        <v>83</v>
      </c>
      <c r="F45" s="49">
        <v>36026</v>
      </c>
      <c r="G45" s="50">
        <f t="shared" si="3"/>
        <v>5.823814496652107E-2</v>
      </c>
      <c r="H45" s="50">
        <f t="shared" si="4"/>
        <v>3.2835535220317819E-2</v>
      </c>
      <c r="I45" s="12"/>
      <c r="J45" s="8" t="s">
        <v>40</v>
      </c>
      <c r="K45" s="49">
        <v>89230</v>
      </c>
      <c r="L45" s="50">
        <f t="shared" si="5"/>
        <v>4.7440534515474399E-2</v>
      </c>
      <c r="M45" s="12"/>
      <c r="N45" s="12"/>
      <c r="O45" s="12"/>
      <c r="P45" s="29"/>
    </row>
    <row r="46" spans="2:16" x14ac:dyDescent="0.25">
      <c r="B46" s="28"/>
      <c r="C46" s="12"/>
      <c r="D46" s="12"/>
      <c r="E46" s="8" t="s">
        <v>70</v>
      </c>
      <c r="F46" s="49">
        <v>29578</v>
      </c>
      <c r="G46" s="50">
        <f t="shared" si="3"/>
        <v>4.7814574246926117E-2</v>
      </c>
      <c r="H46" s="50">
        <f t="shared" si="4"/>
        <v>2.6958570497600635E-2</v>
      </c>
      <c r="I46" s="12"/>
      <c r="J46" s="8" t="s">
        <v>42</v>
      </c>
      <c r="K46" s="49">
        <v>82928</v>
      </c>
      <c r="L46" s="50">
        <f t="shared" si="5"/>
        <v>4.4089976984189858E-2</v>
      </c>
      <c r="M46" s="12"/>
      <c r="N46" s="12"/>
      <c r="O46" s="12"/>
      <c r="P46" s="29"/>
    </row>
    <row r="47" spans="2:16" x14ac:dyDescent="0.25">
      <c r="B47" s="28"/>
      <c r="C47" s="12"/>
      <c r="D47" s="12"/>
      <c r="E47" s="8" t="s">
        <v>84</v>
      </c>
      <c r="F47" s="49">
        <v>12461</v>
      </c>
      <c r="G47" s="50">
        <f t="shared" si="3"/>
        <v>2.0143938389713515E-2</v>
      </c>
      <c r="H47" s="50">
        <f t="shared" si="4"/>
        <v>1.1357453072236172E-2</v>
      </c>
      <c r="I47" s="12"/>
      <c r="J47" s="8" t="s">
        <v>59</v>
      </c>
      <c r="K47" s="49">
        <v>80721</v>
      </c>
      <c r="L47" s="50">
        <f t="shared" si="5"/>
        <v>4.291659068277047E-2</v>
      </c>
      <c r="M47" s="12"/>
      <c r="N47" s="12"/>
      <c r="O47" s="12"/>
      <c r="P47" s="29"/>
    </row>
    <row r="48" spans="2:16" x14ac:dyDescent="0.25">
      <c r="B48" s="28"/>
      <c r="C48" s="12"/>
      <c r="D48" s="12"/>
      <c r="E48" s="8" t="s">
        <v>43</v>
      </c>
      <c r="F48" s="49">
        <v>63544</v>
      </c>
      <c r="G48" s="50">
        <f t="shared" si="3"/>
        <v>0.10272260822052448</v>
      </c>
      <c r="H48" s="50">
        <f t="shared" si="4"/>
        <v>5.791653944484193E-2</v>
      </c>
      <c r="I48" s="12"/>
      <c r="J48" s="8" t="s">
        <v>57</v>
      </c>
      <c r="K48" s="49">
        <v>77999</v>
      </c>
      <c r="L48" s="50">
        <f t="shared" si="5"/>
        <v>4.1469396522161688E-2</v>
      </c>
      <c r="M48" s="12"/>
      <c r="N48" s="12"/>
      <c r="O48" s="12"/>
      <c r="P48" s="29"/>
    </row>
    <row r="49" spans="2:16" x14ac:dyDescent="0.25">
      <c r="B49" s="28"/>
      <c r="C49" s="12"/>
      <c r="D49" s="12"/>
      <c r="E49" s="52" t="s">
        <v>18</v>
      </c>
      <c r="F49" s="53">
        <f>SUM(F41:F48)</f>
        <v>618598</v>
      </c>
      <c r="G49" s="54">
        <f t="shared" si="3"/>
        <v>1</v>
      </c>
      <c r="H49" s="50"/>
      <c r="I49" s="12"/>
      <c r="J49" s="8" t="s">
        <v>38</v>
      </c>
      <c r="K49" s="49">
        <v>74374</v>
      </c>
      <c r="L49" s="50">
        <f t="shared" si="5"/>
        <v>3.9542108192915981E-2</v>
      </c>
      <c r="M49" s="12"/>
      <c r="N49" s="12"/>
      <c r="O49" s="12"/>
      <c r="P49" s="29"/>
    </row>
    <row r="50" spans="2:16" x14ac:dyDescent="0.25">
      <c r="B50" s="28"/>
      <c r="C50" s="12"/>
      <c r="D50" s="12"/>
      <c r="E50" s="8"/>
      <c r="F50" s="49"/>
      <c r="G50" s="8"/>
      <c r="H50" s="50"/>
      <c r="I50" s="12"/>
      <c r="J50" s="8" t="s">
        <v>88</v>
      </c>
      <c r="K50" s="49">
        <v>118126</v>
      </c>
      <c r="L50" s="50">
        <f t="shared" si="5"/>
        <v>6.2803547911856203E-2</v>
      </c>
      <c r="M50" s="12"/>
      <c r="N50" s="12"/>
      <c r="O50" s="12"/>
      <c r="P50" s="29"/>
    </row>
    <row r="51" spans="2:16" x14ac:dyDescent="0.25">
      <c r="B51" s="28"/>
      <c r="C51" s="12"/>
      <c r="D51" s="12"/>
      <c r="E51" s="8" t="s">
        <v>69</v>
      </c>
      <c r="F51" s="49">
        <v>478567</v>
      </c>
      <c r="G51" s="8"/>
      <c r="H51" s="50">
        <f>+F51/F$52</f>
        <v>0.43618507699388881</v>
      </c>
      <c r="I51" s="12"/>
      <c r="J51" s="8" t="s">
        <v>43</v>
      </c>
      <c r="K51" s="49">
        <v>533585</v>
      </c>
      <c r="L51" s="50">
        <f t="shared" si="5"/>
        <v>0.28368886707877849</v>
      </c>
      <c r="M51" s="12"/>
      <c r="N51" s="12"/>
      <c r="O51" s="12"/>
      <c r="P51" s="29"/>
    </row>
    <row r="52" spans="2:16" x14ac:dyDescent="0.25">
      <c r="B52" s="28"/>
      <c r="C52" s="12"/>
      <c r="D52" s="12"/>
      <c r="E52" s="52" t="s">
        <v>18</v>
      </c>
      <c r="F52" s="53">
        <f>+F51+F49</f>
        <v>1097165</v>
      </c>
      <c r="G52" s="52"/>
      <c r="H52" s="54">
        <f>+F52/F$52</f>
        <v>1</v>
      </c>
      <c r="I52" s="12"/>
      <c r="J52" s="52" t="s">
        <v>18</v>
      </c>
      <c r="K52" s="53">
        <f>SUM(K41:K51)</f>
        <v>1880881</v>
      </c>
      <c r="L52" s="54">
        <f t="shared" si="5"/>
        <v>1</v>
      </c>
      <c r="M52" s="12"/>
      <c r="N52" s="12"/>
      <c r="O52" s="12"/>
      <c r="P52" s="29"/>
    </row>
    <row r="53" spans="2:16" x14ac:dyDescent="0.25">
      <c r="B53" s="28"/>
      <c r="C53" s="12"/>
      <c r="D53" s="12"/>
      <c r="E53" s="55" t="s">
        <v>49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29"/>
    </row>
    <row r="54" spans="2:16" x14ac:dyDescent="0.25">
      <c r="B54" s="28"/>
      <c r="C54" s="12"/>
      <c r="D54" s="12"/>
      <c r="E54" s="112" t="s">
        <v>56</v>
      </c>
      <c r="F54" s="112"/>
      <c r="G54" s="112"/>
      <c r="H54" s="112"/>
      <c r="I54" s="112"/>
      <c r="J54" s="112"/>
      <c r="K54" s="112"/>
      <c r="L54" s="112"/>
      <c r="M54" s="12"/>
      <c r="N54" s="12"/>
      <c r="O54" s="12"/>
      <c r="P54" s="29"/>
    </row>
    <row r="55" spans="2:16" x14ac:dyDescent="0.25">
      <c r="B55" s="30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</row>
    <row r="58" spans="2:16" x14ac:dyDescent="0.25">
      <c r="B58" s="25" t="s">
        <v>116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7"/>
    </row>
    <row r="59" spans="2:16" x14ac:dyDescent="0.25">
      <c r="B59" s="28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29"/>
    </row>
    <row r="60" spans="2:16" x14ac:dyDescent="0.25">
      <c r="B60" s="28"/>
      <c r="C60" s="12"/>
      <c r="D60" s="121" t="s">
        <v>117</v>
      </c>
      <c r="E60" s="121"/>
      <c r="F60" s="121"/>
      <c r="G60" s="121"/>
      <c r="H60" s="121"/>
      <c r="I60" s="121"/>
      <c r="J60" s="121"/>
      <c r="K60" s="121"/>
      <c r="L60" s="121"/>
      <c r="M60" s="121"/>
      <c r="N60" s="12"/>
      <c r="O60" s="12"/>
      <c r="P60" s="29"/>
    </row>
    <row r="61" spans="2:16" x14ac:dyDescent="0.25">
      <c r="B61" s="28"/>
      <c r="C61" s="12"/>
      <c r="D61" s="119" t="s">
        <v>114</v>
      </c>
      <c r="E61" s="122" t="s">
        <v>15</v>
      </c>
      <c r="F61" s="122"/>
      <c r="G61" s="122"/>
      <c r="H61" s="122" t="s">
        <v>96</v>
      </c>
      <c r="I61" s="122"/>
      <c r="J61" s="122"/>
      <c r="K61" s="122" t="s">
        <v>111</v>
      </c>
      <c r="L61" s="122"/>
      <c r="M61" s="122"/>
      <c r="N61" s="12"/>
      <c r="O61" s="12"/>
      <c r="P61" s="29"/>
    </row>
    <row r="62" spans="2:16" x14ac:dyDescent="0.25">
      <c r="B62" s="28"/>
      <c r="C62" s="12"/>
      <c r="D62" s="120"/>
      <c r="E62" s="66" t="s">
        <v>97</v>
      </c>
      <c r="F62" s="66" t="s">
        <v>98</v>
      </c>
      <c r="G62" s="66" t="s">
        <v>18</v>
      </c>
      <c r="H62" s="66" t="s">
        <v>97</v>
      </c>
      <c r="I62" s="66" t="s">
        <v>98</v>
      </c>
      <c r="J62" s="66" t="s">
        <v>18</v>
      </c>
      <c r="K62" s="66" t="s">
        <v>97</v>
      </c>
      <c r="L62" s="66" t="s">
        <v>98</v>
      </c>
      <c r="M62" s="66" t="s">
        <v>18</v>
      </c>
      <c r="N62" s="12"/>
      <c r="O62" s="12"/>
      <c r="P62" s="29"/>
    </row>
    <row r="63" spans="2:16" x14ac:dyDescent="0.25">
      <c r="B63" s="28"/>
      <c r="C63" s="12"/>
      <c r="D63" s="18" t="s">
        <v>99</v>
      </c>
      <c r="E63" s="16">
        <v>33356</v>
      </c>
      <c r="F63" s="16">
        <v>68057</v>
      </c>
      <c r="G63" s="16">
        <v>101413</v>
      </c>
      <c r="H63" s="16">
        <v>39109</v>
      </c>
      <c r="I63" s="16">
        <v>69652</v>
      </c>
      <c r="J63" s="16">
        <v>108761</v>
      </c>
      <c r="K63" s="17">
        <f>+H63/E63-1</f>
        <v>0.17247271855138502</v>
      </c>
      <c r="L63" s="17">
        <f>+I63/F63-1</f>
        <v>2.3436237271698745E-2</v>
      </c>
      <c r="M63" s="17">
        <f>+J63/G63-1</f>
        <v>7.2456193979075767E-2</v>
      </c>
      <c r="N63" s="12"/>
      <c r="O63" s="12"/>
      <c r="P63" s="29"/>
    </row>
    <row r="64" spans="2:16" x14ac:dyDescent="0.25">
      <c r="B64" s="28"/>
      <c r="C64" s="12"/>
      <c r="D64" s="18" t="s">
        <v>100</v>
      </c>
      <c r="E64" s="16">
        <v>24443</v>
      </c>
      <c r="F64" s="16">
        <v>48533</v>
      </c>
      <c r="G64" s="16">
        <v>72976</v>
      </c>
      <c r="H64" s="16">
        <v>29596</v>
      </c>
      <c r="I64" s="16">
        <v>56236</v>
      </c>
      <c r="J64" s="16">
        <v>85832</v>
      </c>
      <c r="K64" s="17">
        <f t="shared" ref="K64:M75" si="6">+H64/E64-1</f>
        <v>0.21081700282289417</v>
      </c>
      <c r="L64" s="17">
        <f t="shared" si="6"/>
        <v>0.158716749428224</v>
      </c>
      <c r="M64" s="17">
        <f t="shared" si="6"/>
        <v>0.17616750712563034</v>
      </c>
      <c r="N64" s="12"/>
      <c r="O64" s="12"/>
      <c r="P64" s="29"/>
    </row>
    <row r="65" spans="2:16" x14ac:dyDescent="0.25">
      <c r="B65" s="28"/>
      <c r="C65" s="12"/>
      <c r="D65" s="18" t="s">
        <v>101</v>
      </c>
      <c r="E65" s="16">
        <v>17048</v>
      </c>
      <c r="F65" s="16">
        <v>70048</v>
      </c>
      <c r="G65" s="16">
        <v>87096</v>
      </c>
      <c r="H65" s="16">
        <v>26556</v>
      </c>
      <c r="I65" s="16">
        <v>81928</v>
      </c>
      <c r="J65" s="16">
        <v>108484</v>
      </c>
      <c r="K65" s="17">
        <f t="shared" si="6"/>
        <v>0.55771938057250114</v>
      </c>
      <c r="L65" s="17">
        <f t="shared" si="6"/>
        <v>0.16959798994974884</v>
      </c>
      <c r="M65" s="17">
        <f t="shared" si="6"/>
        <v>0.24556810875355928</v>
      </c>
      <c r="N65" s="12"/>
      <c r="O65" s="12"/>
      <c r="P65" s="29"/>
    </row>
    <row r="66" spans="2:16" x14ac:dyDescent="0.25">
      <c r="B66" s="28"/>
      <c r="C66" s="12"/>
      <c r="D66" s="18" t="s">
        <v>102</v>
      </c>
      <c r="E66" s="16">
        <v>18363</v>
      </c>
      <c r="F66" s="16">
        <v>78489</v>
      </c>
      <c r="G66" s="16">
        <v>96852</v>
      </c>
      <c r="H66" s="16">
        <v>20195</v>
      </c>
      <c r="I66" s="16">
        <v>72931</v>
      </c>
      <c r="J66" s="16">
        <v>93126</v>
      </c>
      <c r="K66" s="17">
        <f t="shared" si="6"/>
        <v>9.976583346947665E-2</v>
      </c>
      <c r="L66" s="17">
        <f t="shared" si="6"/>
        <v>-7.0812470537272687E-2</v>
      </c>
      <c r="M66" s="17">
        <f t="shared" si="6"/>
        <v>-3.8471069260314739E-2</v>
      </c>
      <c r="N66" s="12"/>
      <c r="O66" s="12"/>
      <c r="P66" s="29"/>
    </row>
    <row r="67" spans="2:16" x14ac:dyDescent="0.25">
      <c r="B67" s="28"/>
      <c r="C67" s="12"/>
      <c r="D67" s="18" t="s">
        <v>103</v>
      </c>
      <c r="E67" s="16">
        <v>22320</v>
      </c>
      <c r="F67" s="16">
        <v>87432</v>
      </c>
      <c r="G67" s="16">
        <v>109752</v>
      </c>
      <c r="H67" s="16">
        <v>30431</v>
      </c>
      <c r="I67" s="16">
        <v>96398</v>
      </c>
      <c r="J67" s="16">
        <v>126829</v>
      </c>
      <c r="K67" s="17">
        <f t="shared" si="6"/>
        <v>0.36339605734767022</v>
      </c>
      <c r="L67" s="17">
        <f t="shared" si="6"/>
        <v>0.10254826608106882</v>
      </c>
      <c r="M67" s="17">
        <f t="shared" si="6"/>
        <v>0.15559625337123695</v>
      </c>
      <c r="N67" s="12"/>
      <c r="O67" s="12"/>
      <c r="P67" s="29"/>
    </row>
    <row r="68" spans="2:16" x14ac:dyDescent="0.25">
      <c r="B68" s="28"/>
      <c r="C68" s="12"/>
      <c r="D68" s="18" t="s">
        <v>104</v>
      </c>
      <c r="E68" s="16">
        <v>22921</v>
      </c>
      <c r="F68" s="16">
        <v>76040</v>
      </c>
      <c r="G68" s="16">
        <v>98961</v>
      </c>
      <c r="H68" s="16">
        <v>27051</v>
      </c>
      <c r="I68" s="16">
        <v>87529</v>
      </c>
      <c r="J68" s="16">
        <v>114580</v>
      </c>
      <c r="K68" s="17">
        <f t="shared" si="6"/>
        <v>0.18018411064089701</v>
      </c>
      <c r="L68" s="17">
        <f t="shared" si="6"/>
        <v>0.15109153077327719</v>
      </c>
      <c r="M68" s="17">
        <f t="shared" si="6"/>
        <v>0.15782985216398382</v>
      </c>
      <c r="N68" s="12"/>
      <c r="O68" s="12"/>
      <c r="P68" s="29"/>
    </row>
    <row r="69" spans="2:16" x14ac:dyDescent="0.25">
      <c r="B69" s="28"/>
      <c r="C69" s="12"/>
      <c r="D69" s="18" t="s">
        <v>105</v>
      </c>
      <c r="E69" s="16">
        <v>36781</v>
      </c>
      <c r="F69" s="16">
        <v>99848</v>
      </c>
      <c r="G69" s="16">
        <v>136629</v>
      </c>
      <c r="H69" s="16">
        <v>45679</v>
      </c>
      <c r="I69" s="16">
        <v>107363</v>
      </c>
      <c r="J69" s="16">
        <v>153042</v>
      </c>
      <c r="K69" s="17">
        <f t="shared" si="6"/>
        <v>0.24191838177319802</v>
      </c>
      <c r="L69" s="17">
        <f t="shared" si="6"/>
        <v>7.5264401890874133E-2</v>
      </c>
      <c r="M69" s="17">
        <f t="shared" si="6"/>
        <v>0.12012823046351806</v>
      </c>
      <c r="N69" s="12"/>
      <c r="O69" s="12"/>
      <c r="P69" s="29"/>
    </row>
    <row r="70" spans="2:16" x14ac:dyDescent="0.25">
      <c r="B70" s="28"/>
      <c r="C70" s="12"/>
      <c r="D70" s="18" t="s">
        <v>106</v>
      </c>
      <c r="E70" s="16">
        <v>49527</v>
      </c>
      <c r="F70" s="16">
        <v>90450</v>
      </c>
      <c r="G70" s="16">
        <v>139977</v>
      </c>
      <c r="H70" s="16">
        <v>48460</v>
      </c>
      <c r="I70" s="16">
        <v>104298</v>
      </c>
      <c r="J70" s="16">
        <v>152758</v>
      </c>
      <c r="K70" s="17">
        <f t="shared" si="6"/>
        <v>-2.1543804389524857E-2</v>
      </c>
      <c r="L70" s="17">
        <f t="shared" si="6"/>
        <v>0.15310116086235492</v>
      </c>
      <c r="M70" s="17">
        <f t="shared" si="6"/>
        <v>9.1307857719482577E-2</v>
      </c>
      <c r="N70" s="12"/>
      <c r="O70" s="12"/>
      <c r="P70" s="29"/>
    </row>
    <row r="71" spans="2:16" x14ac:dyDescent="0.25">
      <c r="B71" s="28"/>
      <c r="C71" s="12"/>
      <c r="D71" s="18" t="s">
        <v>107</v>
      </c>
      <c r="E71" s="16">
        <v>36301</v>
      </c>
      <c r="F71" s="16">
        <v>83619</v>
      </c>
      <c r="G71" s="16">
        <v>119920</v>
      </c>
      <c r="H71" s="16">
        <v>36797</v>
      </c>
      <c r="I71" s="16">
        <v>94052</v>
      </c>
      <c r="J71" s="16">
        <v>130849</v>
      </c>
      <c r="K71" s="17">
        <f t="shared" si="6"/>
        <v>1.3663535439795149E-2</v>
      </c>
      <c r="L71" s="17">
        <f t="shared" si="6"/>
        <v>0.1247682942871835</v>
      </c>
      <c r="M71" s="17">
        <f t="shared" si="6"/>
        <v>9.1135757171447729E-2</v>
      </c>
      <c r="N71" s="12"/>
      <c r="O71" s="12"/>
      <c r="P71" s="29"/>
    </row>
    <row r="72" spans="2:16" x14ac:dyDescent="0.25">
      <c r="B72" s="28"/>
      <c r="C72" s="12"/>
      <c r="D72" s="18" t="s">
        <v>108</v>
      </c>
      <c r="E72" s="16">
        <v>52057</v>
      </c>
      <c r="F72" s="16">
        <v>79216</v>
      </c>
      <c r="G72" s="16">
        <v>131273</v>
      </c>
      <c r="H72" s="16">
        <v>52167</v>
      </c>
      <c r="I72" s="16">
        <v>91218</v>
      </c>
      <c r="J72" s="16">
        <v>143385</v>
      </c>
      <c r="K72" s="17">
        <f t="shared" si="6"/>
        <v>2.1130683673664663E-3</v>
      </c>
      <c r="L72" s="17">
        <f t="shared" si="6"/>
        <v>0.15150979600080783</v>
      </c>
      <c r="M72" s="17">
        <f t="shared" si="6"/>
        <v>9.226573629002166E-2</v>
      </c>
      <c r="N72" s="12"/>
      <c r="O72" s="12"/>
      <c r="P72" s="29"/>
    </row>
    <row r="73" spans="2:16" x14ac:dyDescent="0.25">
      <c r="B73" s="28"/>
      <c r="C73" s="12"/>
      <c r="D73" s="18" t="s">
        <v>109</v>
      </c>
      <c r="E73" s="16">
        <v>32369</v>
      </c>
      <c r="F73" s="16">
        <v>70183</v>
      </c>
      <c r="G73" s="16">
        <v>102552</v>
      </c>
      <c r="H73" s="16">
        <v>44826</v>
      </c>
      <c r="I73" s="16">
        <v>71026</v>
      </c>
      <c r="J73" s="16">
        <v>115852</v>
      </c>
      <c r="K73" s="17">
        <f t="shared" si="6"/>
        <v>0.38484352312397663</v>
      </c>
      <c r="L73" s="17">
        <f t="shared" si="6"/>
        <v>1.2011455765641221E-2</v>
      </c>
      <c r="M73" s="17">
        <f t="shared" si="6"/>
        <v>0.12969030345580768</v>
      </c>
      <c r="N73" s="12"/>
      <c r="O73" s="12"/>
      <c r="P73" s="29"/>
    </row>
    <row r="74" spans="2:16" x14ac:dyDescent="0.25">
      <c r="B74" s="28"/>
      <c r="C74" s="12"/>
      <c r="D74" s="18" t="s">
        <v>110</v>
      </c>
      <c r="E74" s="16">
        <v>25976</v>
      </c>
      <c r="F74" s="16">
        <v>59138</v>
      </c>
      <c r="G74" s="16">
        <v>85114</v>
      </c>
      <c r="H74" s="16">
        <v>21876</v>
      </c>
      <c r="I74" s="16">
        <v>64133</v>
      </c>
      <c r="J74" s="16">
        <v>86009</v>
      </c>
      <c r="K74" s="17">
        <f t="shared" si="6"/>
        <v>-0.15783800431167228</v>
      </c>
      <c r="L74" s="17">
        <f t="shared" si="6"/>
        <v>8.4463458351652143E-2</v>
      </c>
      <c r="M74" s="17">
        <f t="shared" si="6"/>
        <v>1.0515308879855301E-2</v>
      </c>
      <c r="N74" s="12"/>
      <c r="O74" s="12"/>
      <c r="P74" s="29"/>
    </row>
    <row r="75" spans="2:16" x14ac:dyDescent="0.25">
      <c r="B75" s="28"/>
      <c r="C75" s="12"/>
      <c r="D75" s="67" t="s">
        <v>18</v>
      </c>
      <c r="E75" s="68">
        <v>371462</v>
      </c>
      <c r="F75" s="68">
        <v>911053</v>
      </c>
      <c r="G75" s="68">
        <v>1282515</v>
      </c>
      <c r="H75" s="70">
        <v>422743</v>
      </c>
      <c r="I75" s="70">
        <v>996764</v>
      </c>
      <c r="J75" s="70">
        <v>1419507</v>
      </c>
      <c r="K75" s="69">
        <f t="shared" si="6"/>
        <v>0.13805180610668111</v>
      </c>
      <c r="L75" s="69">
        <f t="shared" si="6"/>
        <v>9.4079049188137143E-2</v>
      </c>
      <c r="M75" s="69">
        <f t="shared" si="6"/>
        <v>0.10681512496929857</v>
      </c>
      <c r="N75" s="12"/>
      <c r="O75" s="86"/>
      <c r="P75" s="29"/>
    </row>
    <row r="76" spans="2:16" x14ac:dyDescent="0.25">
      <c r="B76" s="28"/>
      <c r="C76" s="12"/>
      <c r="D76" s="112" t="s">
        <v>113</v>
      </c>
      <c r="E76" s="112"/>
      <c r="F76" s="112"/>
      <c r="G76" s="112"/>
      <c r="H76" s="112"/>
      <c r="I76" s="112"/>
      <c r="J76" s="112"/>
      <c r="K76" s="112"/>
      <c r="L76" s="112"/>
      <c r="M76" s="112"/>
      <c r="N76" s="12"/>
      <c r="O76" s="12"/>
      <c r="P76" s="29"/>
    </row>
    <row r="77" spans="2:16" x14ac:dyDescent="0.25">
      <c r="B77" s="28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29"/>
    </row>
    <row r="78" spans="2:16" x14ac:dyDescent="0.25">
      <c r="B78" s="28"/>
      <c r="C78" s="12"/>
      <c r="D78" s="121" t="s">
        <v>122</v>
      </c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"/>
      <c r="P78" s="29"/>
    </row>
    <row r="79" spans="2:16" x14ac:dyDescent="0.25">
      <c r="B79" s="28"/>
      <c r="C79" s="12"/>
      <c r="D79" s="124" t="s">
        <v>114</v>
      </c>
      <c r="E79" s="125"/>
      <c r="F79" s="123" t="s">
        <v>15</v>
      </c>
      <c r="G79" s="123"/>
      <c r="H79" s="123"/>
      <c r="I79" s="123" t="s">
        <v>96</v>
      </c>
      <c r="J79" s="123"/>
      <c r="K79" s="123"/>
      <c r="L79" s="123" t="s">
        <v>111</v>
      </c>
      <c r="M79" s="123"/>
      <c r="N79" s="123"/>
      <c r="O79" s="12"/>
      <c r="P79" s="29"/>
    </row>
    <row r="80" spans="2:16" x14ac:dyDescent="0.25">
      <c r="B80" s="28"/>
      <c r="C80" s="12"/>
      <c r="D80" s="126"/>
      <c r="E80" s="127"/>
      <c r="F80" s="74" t="s">
        <v>97</v>
      </c>
      <c r="G80" s="74" t="s">
        <v>98</v>
      </c>
      <c r="H80" s="74" t="s">
        <v>18</v>
      </c>
      <c r="I80" s="74" t="s">
        <v>97</v>
      </c>
      <c r="J80" s="74" t="s">
        <v>98</v>
      </c>
      <c r="K80" s="74" t="s">
        <v>18</v>
      </c>
      <c r="L80" s="74" t="s">
        <v>97</v>
      </c>
      <c r="M80" s="74" t="s">
        <v>98</v>
      </c>
      <c r="N80" s="74" t="s">
        <v>18</v>
      </c>
      <c r="O80" s="12"/>
      <c r="P80" s="29"/>
    </row>
    <row r="81" spans="2:16" x14ac:dyDescent="0.25">
      <c r="B81" s="28"/>
      <c r="C81" s="12"/>
      <c r="D81" s="73" t="s">
        <v>118</v>
      </c>
      <c r="E81" s="72"/>
      <c r="F81" s="75">
        <v>369999</v>
      </c>
      <c r="G81" s="40">
        <v>851661</v>
      </c>
      <c r="H81" s="40">
        <v>1221660</v>
      </c>
      <c r="I81" s="40">
        <v>420524</v>
      </c>
      <c r="J81" s="40">
        <v>923595</v>
      </c>
      <c r="K81" s="40">
        <v>1344119</v>
      </c>
      <c r="L81" s="41">
        <f t="shared" ref="L81:N81" si="7">+I81/F81-1</f>
        <v>0.13655442312006238</v>
      </c>
      <c r="M81" s="41">
        <f t="shared" si="7"/>
        <v>8.4463184295159754E-2</v>
      </c>
      <c r="N81" s="41">
        <f t="shared" si="7"/>
        <v>0.10023983759802246</v>
      </c>
      <c r="O81" s="87">
        <f>+K81/J$75</f>
        <v>0.94689142075382504</v>
      </c>
      <c r="P81" s="29"/>
    </row>
    <row r="82" spans="2:16" x14ac:dyDescent="0.25">
      <c r="B82" s="28"/>
      <c r="C82" s="12"/>
      <c r="D82" s="73" t="s">
        <v>119</v>
      </c>
      <c r="E82" s="72"/>
      <c r="F82" s="75">
        <v>1300</v>
      </c>
      <c r="G82" s="40">
        <v>49036</v>
      </c>
      <c r="H82" s="40">
        <v>50336</v>
      </c>
      <c r="I82" s="40">
        <v>1294</v>
      </c>
      <c r="J82" s="40">
        <v>52515</v>
      </c>
      <c r="K82" s="40">
        <v>53809</v>
      </c>
      <c r="L82" s="41">
        <f t="shared" ref="L82:L84" si="8">+I82/F82-1</f>
        <v>-4.6153846153845768E-3</v>
      </c>
      <c r="M82" s="41">
        <f t="shared" ref="M82:M84" si="9">+J82/G82-1</f>
        <v>7.0947875030589858E-2</v>
      </c>
      <c r="N82" s="41">
        <f t="shared" ref="N82:N84" si="10">+K82/H82-1</f>
        <v>6.8996344564526302E-2</v>
      </c>
      <c r="O82" s="87">
        <f t="shared" ref="O82:O84" si="11">+K82/J$75</f>
        <v>3.7906822579952051E-2</v>
      </c>
      <c r="P82" s="29"/>
    </row>
    <row r="83" spans="2:16" x14ac:dyDescent="0.25">
      <c r="B83" s="28"/>
      <c r="C83" s="12"/>
      <c r="D83" s="73" t="s">
        <v>120</v>
      </c>
      <c r="E83" s="72"/>
      <c r="F83" s="75">
        <v>24</v>
      </c>
      <c r="G83" s="40">
        <v>562</v>
      </c>
      <c r="H83" s="40">
        <v>586</v>
      </c>
      <c r="I83" s="40">
        <v>3</v>
      </c>
      <c r="J83" s="40">
        <v>671</v>
      </c>
      <c r="K83" s="40">
        <v>674</v>
      </c>
      <c r="L83" s="41">
        <f t="shared" si="8"/>
        <v>-0.875</v>
      </c>
      <c r="M83" s="41">
        <f t="shared" si="9"/>
        <v>0.19395017793594316</v>
      </c>
      <c r="N83" s="41">
        <f t="shared" si="10"/>
        <v>0.15017064846416384</v>
      </c>
      <c r="O83" s="87">
        <f t="shared" si="11"/>
        <v>4.7481273428028183E-4</v>
      </c>
      <c r="P83" s="29"/>
    </row>
    <row r="84" spans="2:16" x14ac:dyDescent="0.25">
      <c r="B84" s="28"/>
      <c r="C84" s="12"/>
      <c r="D84" s="73" t="s">
        <v>121</v>
      </c>
      <c r="E84" s="72"/>
      <c r="F84" s="75">
        <v>139</v>
      </c>
      <c r="G84" s="40">
        <v>9794</v>
      </c>
      <c r="H84" s="40">
        <v>9933</v>
      </c>
      <c r="I84" s="40">
        <v>922</v>
      </c>
      <c r="J84" s="40">
        <v>19983</v>
      </c>
      <c r="K84" s="40">
        <v>20905</v>
      </c>
      <c r="L84" s="41">
        <f t="shared" si="8"/>
        <v>5.6330935251798557</v>
      </c>
      <c r="M84" s="41">
        <f t="shared" si="9"/>
        <v>1.040330814784562</v>
      </c>
      <c r="N84" s="41">
        <f t="shared" si="10"/>
        <v>1.1046008255310582</v>
      </c>
      <c r="O84" s="87">
        <f t="shared" si="11"/>
        <v>1.4726943931942569E-2</v>
      </c>
      <c r="P84" s="29"/>
    </row>
    <row r="85" spans="2:16" x14ac:dyDescent="0.25">
      <c r="B85" s="28"/>
      <c r="C85" s="12"/>
      <c r="D85" s="109" t="s">
        <v>130</v>
      </c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2"/>
      <c r="P85" s="29"/>
    </row>
    <row r="86" spans="2:16" x14ac:dyDescent="0.25">
      <c r="B86" s="28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29"/>
    </row>
    <row r="87" spans="2:16" x14ac:dyDescent="0.25">
      <c r="B87" s="28"/>
      <c r="C87" s="12"/>
      <c r="D87" s="121" t="s">
        <v>122</v>
      </c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"/>
      <c r="P87" s="29"/>
    </row>
    <row r="88" spans="2:16" x14ac:dyDescent="0.25">
      <c r="B88" s="28"/>
      <c r="C88" s="12"/>
      <c r="D88" s="124" t="s">
        <v>114</v>
      </c>
      <c r="E88" s="125"/>
      <c r="F88" s="123" t="s">
        <v>15</v>
      </c>
      <c r="G88" s="123"/>
      <c r="H88" s="123"/>
      <c r="I88" s="123" t="s">
        <v>96</v>
      </c>
      <c r="J88" s="123"/>
      <c r="K88" s="123"/>
      <c r="L88" s="123" t="s">
        <v>111</v>
      </c>
      <c r="M88" s="123"/>
      <c r="N88" s="123"/>
      <c r="O88" s="12"/>
      <c r="P88" s="29"/>
    </row>
    <row r="89" spans="2:16" x14ac:dyDescent="0.25">
      <c r="B89" s="28"/>
      <c r="C89" s="12"/>
      <c r="D89" s="126"/>
      <c r="E89" s="127"/>
      <c r="F89" s="74" t="s">
        <v>97</v>
      </c>
      <c r="G89" s="74" t="s">
        <v>98</v>
      </c>
      <c r="H89" s="74" t="s">
        <v>18</v>
      </c>
      <c r="I89" s="74" t="s">
        <v>97</v>
      </c>
      <c r="J89" s="74" t="s">
        <v>98</v>
      </c>
      <c r="K89" s="74" t="s">
        <v>18</v>
      </c>
      <c r="L89" s="74" t="s">
        <v>97</v>
      </c>
      <c r="M89" s="74" t="s">
        <v>98</v>
      </c>
      <c r="N89" s="74" t="s">
        <v>18</v>
      </c>
      <c r="O89" s="12"/>
      <c r="P89" s="29"/>
    </row>
    <row r="90" spans="2:16" x14ac:dyDescent="0.25">
      <c r="B90" s="28"/>
      <c r="C90" s="12"/>
      <c r="D90" s="76" t="s">
        <v>123</v>
      </c>
      <c r="E90" s="72"/>
      <c r="F90" s="75">
        <v>87979</v>
      </c>
      <c r="G90" s="40">
        <v>171537</v>
      </c>
      <c r="H90" s="40">
        <v>259516</v>
      </c>
      <c r="I90" s="40">
        <v>143274</v>
      </c>
      <c r="J90" s="40">
        <v>215976</v>
      </c>
      <c r="K90" s="40">
        <v>359250</v>
      </c>
      <c r="L90" s="41">
        <f t="shared" ref="L90:L92" si="12">+I90/F90-1</f>
        <v>0.62850225622023448</v>
      </c>
      <c r="M90" s="41">
        <f t="shared" ref="M90:M92" si="13">+J90/G90-1</f>
        <v>0.25906364224627931</v>
      </c>
      <c r="N90" s="41">
        <f t="shared" ref="N90:N92" si="14">+K90/H90-1</f>
        <v>0.38430771127791741</v>
      </c>
      <c r="O90" s="12"/>
      <c r="P90" s="29"/>
    </row>
    <row r="91" spans="2:16" x14ac:dyDescent="0.25">
      <c r="B91" s="28"/>
      <c r="C91" s="12"/>
      <c r="D91" s="76" t="s">
        <v>124</v>
      </c>
      <c r="E91" s="72"/>
      <c r="F91" s="75">
        <v>66131</v>
      </c>
      <c r="G91" s="40">
        <v>35112</v>
      </c>
      <c r="H91" s="40">
        <v>101243</v>
      </c>
      <c r="I91" s="40">
        <v>79082</v>
      </c>
      <c r="J91" s="40">
        <v>40516</v>
      </c>
      <c r="K91" s="40">
        <v>119598</v>
      </c>
      <c r="L91" s="41">
        <f t="shared" si="12"/>
        <v>0.1958385628525201</v>
      </c>
      <c r="M91" s="41">
        <f t="shared" si="13"/>
        <v>0.1539074960127591</v>
      </c>
      <c r="N91" s="41">
        <f t="shared" si="14"/>
        <v>0.18129648469523829</v>
      </c>
      <c r="O91" s="12"/>
      <c r="P91" s="29"/>
    </row>
    <row r="92" spans="2:16" x14ac:dyDescent="0.25">
      <c r="B92" s="28"/>
      <c r="C92" s="12"/>
      <c r="D92" s="76" t="s">
        <v>125</v>
      </c>
      <c r="E92" s="72"/>
      <c r="F92" s="75">
        <v>63364</v>
      </c>
      <c r="G92" s="40">
        <v>53651</v>
      </c>
      <c r="H92" s="40">
        <v>117015</v>
      </c>
      <c r="I92" s="40">
        <v>71983</v>
      </c>
      <c r="J92" s="40">
        <v>57573</v>
      </c>
      <c r="K92" s="40">
        <v>129556</v>
      </c>
      <c r="L92" s="41">
        <f t="shared" si="12"/>
        <v>0.13602360962060467</v>
      </c>
      <c r="M92" s="41">
        <f t="shared" si="13"/>
        <v>7.3102085702037245E-2</v>
      </c>
      <c r="N92" s="41">
        <f t="shared" si="14"/>
        <v>0.10717429389394528</v>
      </c>
      <c r="O92" s="12"/>
      <c r="P92" s="29"/>
    </row>
    <row r="93" spans="2:16" x14ac:dyDescent="0.25">
      <c r="B93" s="28"/>
      <c r="C93" s="12"/>
      <c r="D93" s="76" t="s">
        <v>126</v>
      </c>
      <c r="E93" s="72"/>
      <c r="F93" s="75">
        <v>1255</v>
      </c>
      <c r="G93" s="40">
        <v>3682</v>
      </c>
      <c r="H93" s="40">
        <v>4937</v>
      </c>
      <c r="I93" s="40">
        <v>1249</v>
      </c>
      <c r="J93" s="40">
        <v>4634</v>
      </c>
      <c r="K93" s="40">
        <v>5883</v>
      </c>
      <c r="L93" s="41">
        <f t="shared" ref="L93:L95" si="15">+I93/F93-1</f>
        <v>-4.7808764940239223E-3</v>
      </c>
      <c r="M93" s="41">
        <f t="shared" ref="M93:M95" si="16">+J93/G93-1</f>
        <v>0.2585551330798479</v>
      </c>
      <c r="N93" s="41">
        <f t="shared" ref="N93:N95" si="17">+K93/H93-1</f>
        <v>0.19161434069272842</v>
      </c>
      <c r="O93" s="12"/>
      <c r="P93" s="29"/>
    </row>
    <row r="94" spans="2:16" x14ac:dyDescent="0.25">
      <c r="B94" s="28"/>
      <c r="C94" s="12"/>
      <c r="D94" s="76" t="s">
        <v>127</v>
      </c>
      <c r="E94" s="72"/>
      <c r="F94" s="75">
        <v>39027</v>
      </c>
      <c r="G94" s="40">
        <v>21518</v>
      </c>
      <c r="H94" s="40">
        <v>60545</v>
      </c>
      <c r="I94" s="40">
        <v>64831</v>
      </c>
      <c r="J94" s="40">
        <v>27552</v>
      </c>
      <c r="K94" s="40">
        <v>92383</v>
      </c>
      <c r="L94" s="41">
        <f t="shared" si="15"/>
        <v>0.66118328336792476</v>
      </c>
      <c r="M94" s="41">
        <f t="shared" si="16"/>
        <v>0.28041639557579701</v>
      </c>
      <c r="N94" s="41">
        <f t="shared" si="17"/>
        <v>0.52585680072673213</v>
      </c>
      <c r="O94" s="12"/>
      <c r="P94" s="29"/>
    </row>
    <row r="95" spans="2:16" x14ac:dyDescent="0.25">
      <c r="B95" s="28"/>
      <c r="C95" s="12"/>
      <c r="D95" s="76" t="s">
        <v>128</v>
      </c>
      <c r="E95" s="72"/>
      <c r="F95" s="75">
        <v>5835</v>
      </c>
      <c r="G95" s="40">
        <v>93830</v>
      </c>
      <c r="H95" s="40">
        <v>99665</v>
      </c>
      <c r="I95" s="40">
        <v>17318</v>
      </c>
      <c r="J95" s="40">
        <v>102897</v>
      </c>
      <c r="K95" s="40">
        <v>120215</v>
      </c>
      <c r="L95" s="41">
        <f t="shared" si="15"/>
        <v>1.9679520137103683</v>
      </c>
      <c r="M95" s="41">
        <f t="shared" si="16"/>
        <v>9.6632207183203755E-2</v>
      </c>
      <c r="N95" s="41">
        <f t="shared" si="17"/>
        <v>0.20619073897556817</v>
      </c>
      <c r="O95" s="12"/>
      <c r="P95" s="29"/>
    </row>
    <row r="96" spans="2:16" x14ac:dyDescent="0.25">
      <c r="B96" s="28"/>
      <c r="C96" s="12"/>
      <c r="D96" s="109" t="s">
        <v>129</v>
      </c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2"/>
      <c r="P96" s="29"/>
    </row>
    <row r="97" spans="2:16" x14ac:dyDescent="0.25"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2"/>
    </row>
  </sheetData>
  <sortState ref="H35:I47">
    <sortCondition descending="1" ref="H35:H47"/>
  </sortState>
  <mergeCells count="29">
    <mergeCell ref="D96:N96"/>
    <mergeCell ref="D85:N85"/>
    <mergeCell ref="D79:E80"/>
    <mergeCell ref="D78:N78"/>
    <mergeCell ref="D87:N87"/>
    <mergeCell ref="D88:E89"/>
    <mergeCell ref="F88:H88"/>
    <mergeCell ref="I88:K88"/>
    <mergeCell ref="L88:N88"/>
    <mergeCell ref="D76:M76"/>
    <mergeCell ref="F79:H79"/>
    <mergeCell ref="I79:K79"/>
    <mergeCell ref="L79:N79"/>
    <mergeCell ref="D60:M60"/>
    <mergeCell ref="D61:D62"/>
    <mergeCell ref="E61:G61"/>
    <mergeCell ref="H61:J61"/>
    <mergeCell ref="K61:M61"/>
    <mergeCell ref="B1:P2"/>
    <mergeCell ref="C7:O8"/>
    <mergeCell ref="F10:L10"/>
    <mergeCell ref="N20:O21"/>
    <mergeCell ref="C26:D29"/>
    <mergeCell ref="F26:L26"/>
    <mergeCell ref="C35:O36"/>
    <mergeCell ref="E38:H39"/>
    <mergeCell ref="J38:L39"/>
    <mergeCell ref="E54:L54"/>
    <mergeCell ref="F30:L3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zoomScaleNormal="100" workbookViewId="0">
      <selection activeCell="O62" sqref="O62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15" t="s">
        <v>77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2:16" ht="15" customHeight="1" x14ac:dyDescent="0.25"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2:16" x14ac:dyDescent="0.25">
      <c r="B3" s="5" t="str">
        <f>+B6</f>
        <v>1. Arribo de ciudadanos a establecimientos de hospedaje*</v>
      </c>
      <c r="C3" s="6"/>
      <c r="D3" s="6"/>
      <c r="E3" s="6"/>
      <c r="F3" s="6"/>
      <c r="G3" s="6"/>
      <c r="H3" s="5"/>
      <c r="I3" s="7"/>
      <c r="J3" s="7" t="str">
        <f>+B58</f>
        <v>3. Sitios Turísticos</v>
      </c>
      <c r="K3" s="7"/>
      <c r="L3" s="7"/>
      <c r="M3" s="5"/>
      <c r="N3" s="8"/>
      <c r="O3" s="8"/>
      <c r="P3" s="8"/>
    </row>
    <row r="4" spans="2:16" x14ac:dyDescent="0.25">
      <c r="B4" s="5" t="e">
        <f>+#REF!</f>
        <v>#REF!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6" spans="2:16" x14ac:dyDescent="0.25">
      <c r="B6" s="25" t="s">
        <v>21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2:16" x14ac:dyDescent="0.25">
      <c r="B7" s="28"/>
      <c r="C7" s="94" t="str">
        <f>+CONCATENATE("En los últimos 10 años el turismo de la región ha mostrado un importante crecimiento, es así, que en el año 2006 registró ",FIXED(K22,1)," arribos de turistas nacionales y extranjeros, mientras que el 2016 los  arribos de turistas extranjeros y nacionales sumaron ",FIXED(K12,1), ", representando un  crecimiento promedio anual de ",FIXED(N22*100,1),"%   en el periodo 2006 – 2016.")</f>
        <v>En los últimos 10 años el turismo de la región ha mostrado un importante crecimiento, es así, que en el año 2006 registró 164,323.0 arribos de turistas nacionales y extranjeros, mientras que el 2016 los  arribos de turistas extranjeros y nacionales sumaron 429,463.0, representando un  crecimiento promedio anual de 10.1%   en el periodo 2006 – 2016.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29"/>
    </row>
    <row r="8" spans="2:16" x14ac:dyDescent="0.25">
      <c r="B8" s="28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29"/>
    </row>
    <row r="9" spans="2:16" x14ac:dyDescent="0.25">
      <c r="B9" s="28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29"/>
    </row>
    <row r="10" spans="2:16" x14ac:dyDescent="0.25">
      <c r="B10" s="28"/>
      <c r="C10" s="12"/>
      <c r="D10" s="12"/>
      <c r="E10" s="12"/>
      <c r="F10" s="95" t="s">
        <v>20</v>
      </c>
      <c r="G10" s="95"/>
      <c r="H10" s="95"/>
      <c r="I10" s="95"/>
      <c r="J10" s="95"/>
      <c r="K10" s="95"/>
      <c r="L10" s="95"/>
      <c r="M10" s="12"/>
      <c r="N10" s="12"/>
      <c r="O10" s="12"/>
      <c r="P10" s="29"/>
    </row>
    <row r="11" spans="2:16" x14ac:dyDescent="0.25">
      <c r="B11" s="28"/>
      <c r="C11" s="12"/>
      <c r="D11" s="12"/>
      <c r="E11" s="12"/>
      <c r="F11" s="19" t="s">
        <v>19</v>
      </c>
      <c r="G11" s="20" t="s">
        <v>2</v>
      </c>
      <c r="H11" s="19" t="s">
        <v>16</v>
      </c>
      <c r="I11" s="20" t="s">
        <v>17</v>
      </c>
      <c r="J11" s="19" t="s">
        <v>16</v>
      </c>
      <c r="K11" s="19" t="s">
        <v>18</v>
      </c>
      <c r="L11" s="19" t="s">
        <v>16</v>
      </c>
      <c r="M11" s="12"/>
      <c r="N11" s="12"/>
      <c r="O11" s="12"/>
      <c r="P11" s="29"/>
    </row>
    <row r="12" spans="2:16" x14ac:dyDescent="0.25">
      <c r="B12" s="28"/>
      <c r="C12" s="12"/>
      <c r="D12" s="12"/>
      <c r="E12" s="12"/>
      <c r="F12" s="15">
        <v>2016</v>
      </c>
      <c r="G12" s="16">
        <v>345749</v>
      </c>
      <c r="H12" s="21">
        <f>+G12/G13-1</f>
        <v>0.22064529339702244</v>
      </c>
      <c r="I12" s="16">
        <v>83714</v>
      </c>
      <c r="J12" s="21">
        <f>+I12/I13-1</f>
        <v>-7.5728970002097773E-2</v>
      </c>
      <c r="K12" s="16">
        <f>+I12+G12</f>
        <v>429463</v>
      </c>
      <c r="L12" s="21">
        <f>+K12/K13-1</f>
        <v>0.14883742081835294</v>
      </c>
      <c r="M12" s="12"/>
      <c r="N12" s="12"/>
      <c r="O12" s="12"/>
      <c r="P12" s="29"/>
    </row>
    <row r="13" spans="2:16" x14ac:dyDescent="0.25">
      <c r="B13" s="28"/>
      <c r="C13" s="12"/>
      <c r="D13" s="12"/>
      <c r="E13" s="12"/>
      <c r="F13" s="15" t="s">
        <v>15</v>
      </c>
      <c r="G13" s="16">
        <v>283251</v>
      </c>
      <c r="H13" s="17">
        <f t="shared" ref="H13:J24" si="0">+G13/G14-1</f>
        <v>0.19309293244990711</v>
      </c>
      <c r="I13" s="16">
        <v>90573</v>
      </c>
      <c r="J13" s="17">
        <f t="shared" si="0"/>
        <v>-7.7997480418469101E-3</v>
      </c>
      <c r="K13" s="16">
        <f t="shared" ref="K13:K25" si="1">+I13+G13</f>
        <v>373824</v>
      </c>
      <c r="L13" s="17">
        <f t="shared" ref="L13:L24" si="2">+K13/K14-1</f>
        <v>0.13730095468733827</v>
      </c>
      <c r="M13" s="12"/>
      <c r="N13" s="12"/>
      <c r="O13" s="12"/>
      <c r="P13" s="29"/>
    </row>
    <row r="14" spans="2:16" x14ac:dyDescent="0.25">
      <c r="B14" s="28"/>
      <c r="C14" s="12"/>
      <c r="D14" s="12"/>
      <c r="E14" s="12"/>
      <c r="F14" s="15" t="s">
        <v>14</v>
      </c>
      <c r="G14" s="16">
        <v>237409</v>
      </c>
      <c r="H14" s="17">
        <f t="shared" si="0"/>
        <v>-5.97849547533712E-2</v>
      </c>
      <c r="I14" s="16">
        <v>91285</v>
      </c>
      <c r="J14" s="17">
        <f t="shared" si="0"/>
        <v>0.11290597873793029</v>
      </c>
      <c r="K14" s="16">
        <f t="shared" si="1"/>
        <v>328694</v>
      </c>
      <c r="L14" s="17">
        <f t="shared" si="2"/>
        <v>-1.744243398928047E-2</v>
      </c>
      <c r="M14" s="12"/>
      <c r="N14" s="12"/>
      <c r="O14" s="12"/>
      <c r="P14" s="29"/>
    </row>
    <row r="15" spans="2:16" x14ac:dyDescent="0.25">
      <c r="B15" s="28"/>
      <c r="C15" s="12"/>
      <c r="D15" s="12"/>
      <c r="E15" s="12"/>
      <c r="F15" s="15" t="s">
        <v>13</v>
      </c>
      <c r="G15" s="16">
        <v>252505</v>
      </c>
      <c r="H15" s="17">
        <f t="shared" si="0"/>
        <v>8.6108410829039084E-2</v>
      </c>
      <c r="I15" s="16">
        <v>82024</v>
      </c>
      <c r="J15" s="17">
        <f t="shared" si="0"/>
        <v>0.15776250229367506</v>
      </c>
      <c r="K15" s="16">
        <f t="shared" si="1"/>
        <v>334529</v>
      </c>
      <c r="L15" s="17">
        <f t="shared" si="2"/>
        <v>0.10284406905941657</v>
      </c>
      <c r="M15" s="12"/>
      <c r="N15" s="12"/>
      <c r="O15" s="12"/>
      <c r="P15" s="29"/>
    </row>
    <row r="16" spans="2:16" x14ac:dyDescent="0.25">
      <c r="B16" s="28"/>
      <c r="C16" s="12"/>
      <c r="D16" s="12"/>
      <c r="E16" s="12"/>
      <c r="F16" s="15" t="s">
        <v>12</v>
      </c>
      <c r="G16" s="16">
        <v>232486</v>
      </c>
      <c r="H16" s="17">
        <f t="shared" si="0"/>
        <v>9.7786822931668738E-2</v>
      </c>
      <c r="I16" s="16">
        <v>70847</v>
      </c>
      <c r="J16" s="17">
        <f t="shared" si="0"/>
        <v>6.6699790716232332E-2</v>
      </c>
      <c r="K16" s="16">
        <f t="shared" si="1"/>
        <v>303333</v>
      </c>
      <c r="L16" s="17">
        <f t="shared" si="2"/>
        <v>9.0364997088362875E-2</v>
      </c>
      <c r="M16" s="12"/>
      <c r="N16" s="12"/>
      <c r="O16" s="12"/>
      <c r="P16" s="29"/>
    </row>
    <row r="17" spans="2:16" x14ac:dyDescent="0.25">
      <c r="B17" s="28"/>
      <c r="C17" s="12"/>
      <c r="D17" s="12"/>
      <c r="E17" s="12"/>
      <c r="F17" s="15" t="s">
        <v>11</v>
      </c>
      <c r="G17" s="16">
        <v>211777</v>
      </c>
      <c r="H17" s="17">
        <f t="shared" si="0"/>
        <v>0.42922605550156567</v>
      </c>
      <c r="I17" s="16">
        <v>66417</v>
      </c>
      <c r="J17" s="17">
        <f t="shared" si="0"/>
        <v>-3.1271422528842963E-2</v>
      </c>
      <c r="K17" s="16">
        <f t="shared" si="1"/>
        <v>278194</v>
      </c>
      <c r="L17" s="17">
        <f t="shared" si="2"/>
        <v>0.28355564578267667</v>
      </c>
      <c r="M17" s="12"/>
      <c r="N17" s="13"/>
      <c r="O17" s="12"/>
      <c r="P17" s="29"/>
    </row>
    <row r="18" spans="2:16" x14ac:dyDescent="0.25">
      <c r="B18" s="28"/>
      <c r="C18" s="12"/>
      <c r="D18" s="12"/>
      <c r="E18" s="12"/>
      <c r="F18" s="15" t="s">
        <v>10</v>
      </c>
      <c r="G18" s="16">
        <v>148176</v>
      </c>
      <c r="H18" s="17">
        <f t="shared" si="0"/>
        <v>-1.1395479170558609E-2</v>
      </c>
      <c r="I18" s="16">
        <v>68561</v>
      </c>
      <c r="J18" s="17">
        <f t="shared" si="0"/>
        <v>6.2829416506479774E-2</v>
      </c>
      <c r="K18" s="16">
        <f t="shared" si="1"/>
        <v>216737</v>
      </c>
      <c r="L18" s="17">
        <f t="shared" si="2"/>
        <v>1.0937908130900453E-2</v>
      </c>
      <c r="M18" s="12"/>
      <c r="N18" s="13"/>
      <c r="O18" s="12"/>
      <c r="P18" s="29"/>
    </row>
    <row r="19" spans="2:16" x14ac:dyDescent="0.25">
      <c r="B19" s="28"/>
      <c r="C19" s="12"/>
      <c r="D19" s="12"/>
      <c r="E19" s="12"/>
      <c r="F19" s="15" t="s">
        <v>9</v>
      </c>
      <c r="G19" s="16">
        <v>149884</v>
      </c>
      <c r="H19" s="17">
        <f t="shared" si="0"/>
        <v>8.7534465244521797E-2</v>
      </c>
      <c r="I19" s="16">
        <v>64508</v>
      </c>
      <c r="J19" s="17">
        <f t="shared" si="0"/>
        <v>-7.4437557392102893E-2</v>
      </c>
      <c r="K19" s="16">
        <f t="shared" si="1"/>
        <v>214392</v>
      </c>
      <c r="L19" s="17">
        <f t="shared" si="2"/>
        <v>3.3134794425490055E-2</v>
      </c>
      <c r="M19" s="12"/>
      <c r="N19" s="12"/>
      <c r="O19" s="12"/>
      <c r="P19" s="29"/>
    </row>
    <row r="20" spans="2:16" x14ac:dyDescent="0.25">
      <c r="B20" s="28"/>
      <c r="C20" s="12"/>
      <c r="D20" s="12"/>
      <c r="E20" s="12"/>
      <c r="F20" s="15" t="s">
        <v>8</v>
      </c>
      <c r="G20" s="16">
        <v>137820</v>
      </c>
      <c r="H20" s="17">
        <f t="shared" si="0"/>
        <v>4.7694342663402889E-2</v>
      </c>
      <c r="I20" s="16">
        <v>69696</v>
      </c>
      <c r="J20" s="17">
        <f t="shared" si="0"/>
        <v>0.1574716843259043</v>
      </c>
      <c r="K20" s="16">
        <f t="shared" si="1"/>
        <v>207516</v>
      </c>
      <c r="L20" s="17">
        <f t="shared" si="2"/>
        <v>8.216520650813508E-2</v>
      </c>
      <c r="M20" s="12"/>
      <c r="N20" s="118" t="s">
        <v>23</v>
      </c>
      <c r="O20" s="118"/>
      <c r="P20" s="29"/>
    </row>
    <row r="21" spans="2:16" x14ac:dyDescent="0.25">
      <c r="B21" s="28"/>
      <c r="C21" s="12"/>
      <c r="D21" s="12"/>
      <c r="E21" s="12"/>
      <c r="F21" s="15" t="s">
        <v>7</v>
      </c>
      <c r="G21" s="16">
        <v>131546</v>
      </c>
      <c r="H21" s="17">
        <f t="shared" si="0"/>
        <v>0.17124464665711003</v>
      </c>
      <c r="I21" s="16">
        <v>60214</v>
      </c>
      <c r="J21" s="17">
        <f t="shared" si="0"/>
        <v>0.15773889636608351</v>
      </c>
      <c r="K21" s="16">
        <f t="shared" si="1"/>
        <v>191760</v>
      </c>
      <c r="L21" s="17">
        <f t="shared" si="2"/>
        <v>0.16696993117214265</v>
      </c>
      <c r="M21" s="12"/>
      <c r="N21" s="118"/>
      <c r="O21" s="118"/>
      <c r="P21" s="29"/>
    </row>
    <row r="22" spans="2:16" x14ac:dyDescent="0.25">
      <c r="B22" s="28"/>
      <c r="C22" s="12"/>
      <c r="D22" s="12"/>
      <c r="E22" s="12"/>
      <c r="F22" s="15" t="s">
        <v>6</v>
      </c>
      <c r="G22" s="16">
        <v>112313</v>
      </c>
      <c r="H22" s="17">
        <f t="shared" si="0"/>
        <v>0.13297555759550495</v>
      </c>
      <c r="I22" s="16">
        <v>52010</v>
      </c>
      <c r="J22" s="17">
        <f t="shared" si="0"/>
        <v>-0.11390895461360229</v>
      </c>
      <c r="K22" s="16">
        <f t="shared" si="1"/>
        <v>164323</v>
      </c>
      <c r="L22" s="17">
        <f t="shared" si="2"/>
        <v>4.1158990540275164E-2</v>
      </c>
      <c r="M22" s="12"/>
      <c r="N22" s="33">
        <f>+(K12/K22)^(1/10)-1</f>
        <v>0.1008362946335799</v>
      </c>
      <c r="O22" s="12"/>
      <c r="P22" s="29"/>
    </row>
    <row r="23" spans="2:16" x14ac:dyDescent="0.25">
      <c r="B23" s="28"/>
      <c r="C23" s="12"/>
      <c r="D23" s="12"/>
      <c r="E23" s="12"/>
      <c r="F23" s="15" t="s">
        <v>5</v>
      </c>
      <c r="G23" s="16">
        <v>99131</v>
      </c>
      <c r="H23" s="17">
        <f t="shared" si="0"/>
        <v>0.21634621283696731</v>
      </c>
      <c r="I23" s="16">
        <v>58696</v>
      </c>
      <c r="J23" s="17">
        <f t="shared" si="0"/>
        <v>0.38731711928904011</v>
      </c>
      <c r="K23" s="16">
        <f t="shared" si="1"/>
        <v>157827</v>
      </c>
      <c r="L23" s="17">
        <f t="shared" si="2"/>
        <v>0.27477222796588263</v>
      </c>
      <c r="M23" s="12"/>
      <c r="N23" s="12"/>
      <c r="O23" s="12"/>
      <c r="P23" s="29"/>
    </row>
    <row r="24" spans="2:16" x14ac:dyDescent="0.25">
      <c r="B24" s="28"/>
      <c r="C24" s="12"/>
      <c r="D24" s="12"/>
      <c r="E24" s="12"/>
      <c r="F24" s="15" t="s">
        <v>4</v>
      </c>
      <c r="G24" s="16">
        <v>81499</v>
      </c>
      <c r="H24" s="17">
        <f t="shared" si="0"/>
        <v>0.27163364019347802</v>
      </c>
      <c r="I24" s="16">
        <v>42309</v>
      </c>
      <c r="J24" s="17">
        <f t="shared" si="0"/>
        <v>0.12580825417099062</v>
      </c>
      <c r="K24" s="16">
        <f t="shared" si="1"/>
        <v>123808</v>
      </c>
      <c r="L24" s="17">
        <f t="shared" si="2"/>
        <v>0.21773170323887836</v>
      </c>
      <c r="M24" s="12"/>
      <c r="N24" s="12"/>
      <c r="O24" s="12"/>
      <c r="P24" s="29"/>
    </row>
    <row r="25" spans="2:16" x14ac:dyDescent="0.25">
      <c r="B25" s="28"/>
      <c r="C25" s="12"/>
      <c r="D25" s="12"/>
      <c r="E25" s="12"/>
      <c r="F25" s="15" t="s">
        <v>3</v>
      </c>
      <c r="G25" s="16">
        <v>64090</v>
      </c>
      <c r="H25" s="18"/>
      <c r="I25" s="16">
        <v>37581</v>
      </c>
      <c r="J25" s="18"/>
      <c r="K25" s="16">
        <f t="shared" si="1"/>
        <v>101671</v>
      </c>
      <c r="L25" s="18"/>
      <c r="M25" s="12"/>
      <c r="N25" s="13"/>
      <c r="O25" s="12"/>
      <c r="P25" s="29"/>
    </row>
    <row r="26" spans="2:16" x14ac:dyDescent="0.25">
      <c r="B26" s="28"/>
      <c r="C26" s="117" t="s">
        <v>22</v>
      </c>
      <c r="D26" s="117"/>
      <c r="E26" s="12"/>
      <c r="F26" s="106" t="s">
        <v>24</v>
      </c>
      <c r="G26" s="106"/>
      <c r="H26" s="106"/>
      <c r="I26" s="106"/>
      <c r="J26" s="106"/>
      <c r="K26" s="106"/>
      <c r="L26" s="106"/>
      <c r="M26" s="12"/>
      <c r="N26" s="12"/>
      <c r="O26" s="12"/>
      <c r="P26" s="29"/>
    </row>
    <row r="27" spans="2:16" x14ac:dyDescent="0.25">
      <c r="B27" s="28"/>
      <c r="C27" s="117"/>
      <c r="D27" s="117"/>
      <c r="E27" s="12"/>
      <c r="F27" s="23">
        <v>2016</v>
      </c>
      <c r="G27" s="22">
        <f>+G12/K12</f>
        <v>0.80507284678773261</v>
      </c>
      <c r="H27" s="24"/>
      <c r="I27" s="22">
        <f>+I12/K12</f>
        <v>0.19492715321226742</v>
      </c>
      <c r="J27" s="24"/>
      <c r="K27" s="22">
        <f>+I27+G27</f>
        <v>1</v>
      </c>
      <c r="L27" s="24"/>
      <c r="M27" s="12"/>
      <c r="N27" s="12"/>
      <c r="O27" s="12"/>
      <c r="P27" s="29"/>
    </row>
    <row r="28" spans="2:16" x14ac:dyDescent="0.25">
      <c r="B28" s="28"/>
      <c r="C28" s="117"/>
      <c r="D28" s="117"/>
      <c r="E28" s="12"/>
      <c r="F28" s="23">
        <v>2011</v>
      </c>
      <c r="G28" s="22">
        <f>+G17/K17</f>
        <v>0.76125653321063713</v>
      </c>
      <c r="H28" s="24"/>
      <c r="I28" s="22">
        <f>+I17/K17</f>
        <v>0.23874346678936281</v>
      </c>
      <c r="J28" s="24"/>
      <c r="K28" s="22">
        <f>+I28+G28</f>
        <v>1</v>
      </c>
      <c r="L28" s="24"/>
      <c r="M28" s="12"/>
      <c r="N28" s="12"/>
      <c r="O28" s="12"/>
      <c r="P28" s="29"/>
    </row>
    <row r="29" spans="2:16" x14ac:dyDescent="0.25">
      <c r="B29" s="28"/>
      <c r="C29" s="117"/>
      <c r="D29" s="117"/>
      <c r="E29" s="12"/>
      <c r="F29" s="23">
        <v>2006</v>
      </c>
      <c r="G29" s="22">
        <f>+G22/K22</f>
        <v>0.68348922548882385</v>
      </c>
      <c r="H29" s="24"/>
      <c r="I29" s="22">
        <f>+I22/K22</f>
        <v>0.31651077451117615</v>
      </c>
      <c r="J29" s="24"/>
      <c r="K29" s="22">
        <f>+I29+G29</f>
        <v>1</v>
      </c>
      <c r="L29" s="24"/>
      <c r="M29" s="12"/>
      <c r="N29" s="12"/>
      <c r="O29" s="12"/>
      <c r="P29" s="29"/>
    </row>
    <row r="30" spans="2:16" x14ac:dyDescent="0.25">
      <c r="B30" s="28"/>
      <c r="C30" s="12"/>
      <c r="D30" s="12"/>
      <c r="E30" s="12"/>
      <c r="F30" s="114" t="s">
        <v>27</v>
      </c>
      <c r="G30" s="114"/>
      <c r="H30" s="114"/>
      <c r="I30" s="114"/>
      <c r="J30" s="114"/>
      <c r="K30" s="114"/>
      <c r="L30" s="114"/>
      <c r="M30" s="12"/>
      <c r="N30" s="12"/>
      <c r="O30" s="12"/>
      <c r="P30" s="29"/>
    </row>
    <row r="31" spans="2:16" x14ac:dyDescent="0.25"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2"/>
    </row>
    <row r="33" spans="2:16" ht="15" customHeight="1" x14ac:dyDescent="0.25"/>
    <row r="34" spans="2:16" x14ac:dyDescent="0.25">
      <c r="B34" s="25" t="s">
        <v>60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</row>
    <row r="35" spans="2:16" x14ac:dyDescent="0.25">
      <c r="B35" s="28"/>
      <c r="C35" s="94" t="str">
        <f>+CONCATENATE("Sin considerar a los residentes de esta región, entre las principales regiones de procedencia de los huespedes nacionales figuran ",E41," con ",FIXED(F41,0)," arribos en esta región (equivalente al ",FIXED(G41*100,1),"% de este total), ",E42," con ",FIXED(F42,0)," arribos (",FIXED(G42*100,1),"%)  y ",E43," con ",FIXED(F43,0)," arribos (",FIXED(G43*100,1)," %). En tanto  ",J41," es el principal lugar de procedencia de los huespedes del exterior con ",FIXED(K41,0),"  arribos (equivalente al ",FIXED(L41*100,1)," % de los arribos del exterior), le sigue ",J42,"  con  ",FIXED(K42,0),"  arribos (",FIXED(L42*100,1)," %) y ",J43," con ",FIXED(K43,0)," (",FIXED(L43*100,1)," %) entre las principales.")</f>
        <v>Sin considerar a los residentes de esta región, entre las principales regiones de procedencia de los huespedes nacionales figuran Cusco con 74,586 arribos en esta región (equivalente al 35.7% de este total), Lima metropolitana con 40,400 arribos (19.4%)  y Puno con 19,969 arribos (9.6 %). En tanto  Estados Unidos es el principal lugar de procedencia de los huespedes del exterior con 19,783  arribos (equivalente al 23.6 % de los arribos del exterior), le sigue Reino Unido  con  9,698  arribos (11.6 %) y Brasil con 7,794 (9.3 %) entre las principales.</v>
      </c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29"/>
    </row>
    <row r="36" spans="2:16" x14ac:dyDescent="0.25">
      <c r="B36" s="28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29"/>
    </row>
    <row r="37" spans="2:16" x14ac:dyDescent="0.25">
      <c r="B37" s="28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29"/>
    </row>
    <row r="38" spans="2:16" x14ac:dyDescent="0.25">
      <c r="B38" s="28"/>
      <c r="C38" s="12"/>
      <c r="D38" s="12"/>
      <c r="E38" s="111" t="s">
        <v>48</v>
      </c>
      <c r="F38" s="111"/>
      <c r="G38" s="111"/>
      <c r="H38" s="111"/>
      <c r="I38" s="12"/>
      <c r="J38" s="111" t="s">
        <v>47</v>
      </c>
      <c r="K38" s="111"/>
      <c r="L38" s="111"/>
      <c r="M38" s="12"/>
      <c r="N38" s="12"/>
      <c r="O38" s="12"/>
      <c r="P38" s="29"/>
    </row>
    <row r="39" spans="2:16" x14ac:dyDescent="0.25">
      <c r="B39" s="28"/>
      <c r="C39" s="12"/>
      <c r="D39" s="12"/>
      <c r="E39" s="111"/>
      <c r="F39" s="111"/>
      <c r="G39" s="111"/>
      <c r="H39" s="111"/>
      <c r="I39" s="12"/>
      <c r="J39" s="111"/>
      <c r="K39" s="111"/>
      <c r="L39" s="111"/>
      <c r="M39" s="12"/>
      <c r="N39" s="12"/>
      <c r="O39" s="12"/>
      <c r="P39" s="29"/>
    </row>
    <row r="40" spans="2:16" x14ac:dyDescent="0.25">
      <c r="B40" s="28"/>
      <c r="C40" s="12"/>
      <c r="D40" s="12"/>
      <c r="E40" s="48" t="s">
        <v>28</v>
      </c>
      <c r="F40" s="48" t="s">
        <v>45</v>
      </c>
      <c r="G40" s="48" t="s">
        <v>55</v>
      </c>
      <c r="H40" s="48" t="s">
        <v>46</v>
      </c>
      <c r="I40" s="12"/>
      <c r="J40" s="48" t="s">
        <v>44</v>
      </c>
      <c r="K40" s="48" t="s">
        <v>45</v>
      </c>
      <c r="L40" s="48" t="s">
        <v>46</v>
      </c>
      <c r="M40" s="12"/>
      <c r="N40" s="12"/>
      <c r="O40" s="12"/>
      <c r="P40" s="29"/>
    </row>
    <row r="41" spans="2:16" x14ac:dyDescent="0.25">
      <c r="B41" s="28"/>
      <c r="C41" s="12"/>
      <c r="D41" s="57">
        <f>+F42+F45</f>
        <v>51954</v>
      </c>
      <c r="E41" s="8" t="s">
        <v>69</v>
      </c>
      <c r="F41" s="49">
        <v>74586</v>
      </c>
      <c r="G41" s="50">
        <f t="shared" ref="G41:G49" si="3">+F41/F$49</f>
        <v>0.35731532049439496</v>
      </c>
      <c r="H41" s="50">
        <f t="shared" ref="H41:H48" si="4">+F41/F$52</f>
        <v>0.21572296666078572</v>
      </c>
      <c r="I41" s="12"/>
      <c r="J41" s="8" t="s">
        <v>35</v>
      </c>
      <c r="K41" s="49">
        <v>19783</v>
      </c>
      <c r="L41" s="50">
        <f t="shared" ref="L41:L52" si="5">+K41/K$52</f>
        <v>0.23631650619967987</v>
      </c>
      <c r="M41" s="12"/>
      <c r="N41" s="12"/>
      <c r="O41" s="12"/>
      <c r="P41" s="29"/>
    </row>
    <row r="42" spans="2:16" x14ac:dyDescent="0.25">
      <c r="B42" s="28"/>
      <c r="C42" s="12"/>
      <c r="D42" s="51"/>
      <c r="E42" s="8" t="s">
        <v>81</v>
      </c>
      <c r="F42" s="49">
        <v>40400</v>
      </c>
      <c r="G42" s="50">
        <f t="shared" si="3"/>
        <v>0.19354220561464022</v>
      </c>
      <c r="H42" s="50">
        <f t="shared" si="4"/>
        <v>0.1168477710709214</v>
      </c>
      <c r="I42" s="12"/>
      <c r="J42" s="8" t="s">
        <v>40</v>
      </c>
      <c r="K42" s="49">
        <v>9698</v>
      </c>
      <c r="L42" s="50">
        <f t="shared" si="5"/>
        <v>0.11584681176386268</v>
      </c>
      <c r="M42" s="12"/>
      <c r="N42" s="12"/>
      <c r="O42" s="12"/>
      <c r="P42" s="29"/>
    </row>
    <row r="43" spans="2:16" x14ac:dyDescent="0.25">
      <c r="B43" s="28"/>
      <c r="C43" s="12"/>
      <c r="D43" s="12"/>
      <c r="E43" s="8" t="s">
        <v>72</v>
      </c>
      <c r="F43" s="49">
        <v>19969</v>
      </c>
      <c r="G43" s="50">
        <f t="shared" si="3"/>
        <v>9.5664462968285902E-2</v>
      </c>
      <c r="H43" s="50">
        <f t="shared" si="4"/>
        <v>5.7755770804832407E-2</v>
      </c>
      <c r="I43" s="12"/>
      <c r="J43" s="8" t="s">
        <v>87</v>
      </c>
      <c r="K43" s="49">
        <v>7794</v>
      </c>
      <c r="L43" s="50">
        <f t="shared" si="5"/>
        <v>9.3102706835176907E-2</v>
      </c>
      <c r="M43" s="12"/>
      <c r="N43" s="12"/>
      <c r="O43" s="12"/>
      <c r="P43" s="29"/>
    </row>
    <row r="44" spans="2:16" x14ac:dyDescent="0.25">
      <c r="B44" s="28"/>
      <c r="C44" s="12"/>
      <c r="D44" s="12"/>
      <c r="E44" s="8" t="s">
        <v>68</v>
      </c>
      <c r="F44" s="49">
        <v>18109</v>
      </c>
      <c r="G44" s="50">
        <f t="shared" si="3"/>
        <v>8.6753856472166338E-2</v>
      </c>
      <c r="H44" s="50">
        <f t="shared" si="4"/>
        <v>5.2376145701072165E-2</v>
      </c>
      <c r="I44" s="12"/>
      <c r="J44" s="8" t="s">
        <v>42</v>
      </c>
      <c r="K44" s="49">
        <v>7449</v>
      </c>
      <c r="L44" s="50">
        <f t="shared" si="5"/>
        <v>8.8981532360178708E-2</v>
      </c>
      <c r="M44" s="12"/>
      <c r="N44" s="12"/>
      <c r="O44" s="12"/>
      <c r="P44" s="29"/>
    </row>
    <row r="45" spans="2:16" x14ac:dyDescent="0.25">
      <c r="B45" s="28"/>
      <c r="C45" s="12"/>
      <c r="D45" s="12"/>
      <c r="E45" s="8" t="s">
        <v>52</v>
      </c>
      <c r="F45" s="49">
        <v>11554</v>
      </c>
      <c r="G45" s="50">
        <f t="shared" si="3"/>
        <v>5.5351154546325575E-2</v>
      </c>
      <c r="H45" s="50">
        <f t="shared" si="4"/>
        <v>3.341730561765905E-2</v>
      </c>
      <c r="I45" s="12"/>
      <c r="J45" s="8" t="s">
        <v>37</v>
      </c>
      <c r="K45" s="49">
        <v>5631</v>
      </c>
      <c r="L45" s="50">
        <f t="shared" si="5"/>
        <v>6.7264734691927272E-2</v>
      </c>
      <c r="M45" s="12"/>
      <c r="N45" s="12"/>
      <c r="O45" s="12"/>
      <c r="P45" s="29"/>
    </row>
    <row r="46" spans="2:16" x14ac:dyDescent="0.25">
      <c r="B46" s="28"/>
      <c r="C46" s="12"/>
      <c r="D46" s="12"/>
      <c r="E46" s="8" t="s">
        <v>1</v>
      </c>
      <c r="F46" s="49">
        <v>5042</v>
      </c>
      <c r="G46" s="50">
        <f t="shared" si="3"/>
        <v>2.4154450512599405E-2</v>
      </c>
      <c r="H46" s="50">
        <f t="shared" si="4"/>
        <v>1.4582833211375882E-2</v>
      </c>
      <c r="I46" s="12"/>
      <c r="J46" s="8" t="s">
        <v>57</v>
      </c>
      <c r="K46" s="49">
        <v>5589</v>
      </c>
      <c r="L46" s="50">
        <f t="shared" si="5"/>
        <v>6.676302649497097E-2</v>
      </c>
      <c r="M46" s="12"/>
      <c r="N46" s="12"/>
      <c r="O46" s="12"/>
      <c r="P46" s="29"/>
    </row>
    <row r="47" spans="2:16" x14ac:dyDescent="0.25">
      <c r="B47" s="28"/>
      <c r="C47" s="12"/>
      <c r="D47" s="12"/>
      <c r="E47" s="8" t="s">
        <v>83</v>
      </c>
      <c r="F47" s="49">
        <v>5002</v>
      </c>
      <c r="G47" s="50">
        <f t="shared" si="3"/>
        <v>2.3962824566446297E-2</v>
      </c>
      <c r="H47" s="50">
        <f t="shared" si="4"/>
        <v>1.4467142348929426E-2</v>
      </c>
      <c r="I47" s="12"/>
      <c r="J47" s="8" t="s">
        <v>38</v>
      </c>
      <c r="K47" s="49">
        <v>4238</v>
      </c>
      <c r="L47" s="50">
        <f t="shared" si="5"/>
        <v>5.0624746159543203E-2</v>
      </c>
      <c r="M47" s="12"/>
      <c r="N47" s="12"/>
      <c r="O47" s="12"/>
      <c r="P47" s="29"/>
    </row>
    <row r="48" spans="2:16" x14ac:dyDescent="0.25">
      <c r="B48" s="28"/>
      <c r="C48" s="12"/>
      <c r="D48" s="12"/>
      <c r="E48" s="8" t="s">
        <v>61</v>
      </c>
      <c r="F48" s="49">
        <v>34078</v>
      </c>
      <c r="G48" s="50">
        <f t="shared" si="3"/>
        <v>0.16325572482514134</v>
      </c>
      <c r="H48" s="50">
        <f t="shared" si="4"/>
        <v>9.8562830261258894E-2</v>
      </c>
      <c r="I48" s="12"/>
      <c r="J48" s="8" t="s">
        <v>36</v>
      </c>
      <c r="K48" s="49">
        <v>3663</v>
      </c>
      <c r="L48" s="50">
        <f t="shared" si="5"/>
        <v>4.3756122034546194E-2</v>
      </c>
      <c r="M48" s="12"/>
      <c r="N48" s="12"/>
      <c r="O48" s="12"/>
      <c r="P48" s="29"/>
    </row>
    <row r="49" spans="2:16" x14ac:dyDescent="0.25">
      <c r="B49" s="28"/>
      <c r="C49" s="12"/>
      <c r="D49" s="12"/>
      <c r="E49" s="52" t="s">
        <v>18</v>
      </c>
      <c r="F49" s="53">
        <f>SUM(F41:F48)</f>
        <v>208740</v>
      </c>
      <c r="G49" s="54">
        <f t="shared" si="3"/>
        <v>1</v>
      </c>
      <c r="H49" s="50"/>
      <c r="I49" s="12"/>
      <c r="J49" s="8" t="s">
        <v>39</v>
      </c>
      <c r="K49" s="49">
        <v>1123</v>
      </c>
      <c r="L49" s="50">
        <f t="shared" si="5"/>
        <v>1.3414721551950689E-2</v>
      </c>
      <c r="M49" s="12"/>
      <c r="N49" s="12"/>
      <c r="O49" s="12"/>
      <c r="P49" s="29"/>
    </row>
    <row r="50" spans="2:16" x14ac:dyDescent="0.25">
      <c r="B50" s="28"/>
      <c r="C50" s="12"/>
      <c r="D50" s="12"/>
      <c r="E50" s="8"/>
      <c r="F50" s="49"/>
      <c r="G50" s="8"/>
      <c r="H50" s="50"/>
      <c r="I50" s="12"/>
      <c r="J50" s="8" t="s">
        <v>89</v>
      </c>
      <c r="K50" s="49">
        <v>9139</v>
      </c>
      <c r="L50" s="50">
        <f t="shared" si="5"/>
        <v>0.1091693145710395</v>
      </c>
      <c r="M50" s="12"/>
      <c r="N50" s="12"/>
      <c r="O50" s="12"/>
      <c r="P50" s="29"/>
    </row>
    <row r="51" spans="2:16" x14ac:dyDescent="0.25">
      <c r="B51" s="28"/>
      <c r="C51" s="12"/>
      <c r="D51" s="12"/>
      <c r="E51" s="8" t="s">
        <v>70</v>
      </c>
      <c r="F51" s="49">
        <v>137009</v>
      </c>
      <c r="G51" s="8"/>
      <c r="H51" s="50">
        <f>+F51/F$52</f>
        <v>0.39626723432316507</v>
      </c>
      <c r="I51" s="12"/>
      <c r="J51" s="8" t="s">
        <v>43</v>
      </c>
      <c r="K51" s="49">
        <v>9607</v>
      </c>
      <c r="L51" s="50">
        <f t="shared" si="5"/>
        <v>0.11475977733712402</v>
      </c>
      <c r="M51" s="12"/>
      <c r="N51" s="12"/>
      <c r="O51" s="12"/>
      <c r="P51" s="29"/>
    </row>
    <row r="52" spans="2:16" x14ac:dyDescent="0.25">
      <c r="B52" s="28"/>
      <c r="C52" s="12"/>
      <c r="D52" s="12"/>
      <c r="E52" s="52" t="s">
        <v>18</v>
      </c>
      <c r="F52" s="53">
        <f>+F51+F49</f>
        <v>345749</v>
      </c>
      <c r="G52" s="52"/>
      <c r="H52" s="54">
        <f>+F52/F$52</f>
        <v>1</v>
      </c>
      <c r="I52" s="12"/>
      <c r="J52" s="52" t="s">
        <v>18</v>
      </c>
      <c r="K52" s="53">
        <f>SUM(K41:K51)</f>
        <v>83714</v>
      </c>
      <c r="L52" s="54">
        <f t="shared" si="5"/>
        <v>1</v>
      </c>
      <c r="M52" s="12"/>
      <c r="N52" s="12"/>
      <c r="O52" s="12"/>
      <c r="P52" s="29"/>
    </row>
    <row r="53" spans="2:16" x14ac:dyDescent="0.25">
      <c r="B53" s="28"/>
      <c r="C53" s="12"/>
      <c r="D53" s="12"/>
      <c r="E53" s="55" t="s">
        <v>49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29"/>
    </row>
    <row r="54" spans="2:16" x14ac:dyDescent="0.25">
      <c r="B54" s="28"/>
      <c r="C54" s="12"/>
      <c r="D54" s="12"/>
      <c r="E54" s="112" t="s">
        <v>56</v>
      </c>
      <c r="F54" s="112"/>
      <c r="G54" s="112"/>
      <c r="H54" s="112"/>
      <c r="I54" s="112"/>
      <c r="J54" s="112"/>
      <c r="K54" s="112"/>
      <c r="L54" s="112"/>
      <c r="M54" s="12"/>
      <c r="N54" s="12"/>
      <c r="O54" s="12"/>
      <c r="P54" s="29"/>
    </row>
    <row r="55" spans="2:16" x14ac:dyDescent="0.25">
      <c r="B55" s="30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</row>
    <row r="58" spans="2:16" x14ac:dyDescent="0.25">
      <c r="B58" s="25" t="s">
        <v>116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7"/>
    </row>
    <row r="59" spans="2:16" x14ac:dyDescent="0.25">
      <c r="B59" s="28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29"/>
    </row>
    <row r="60" spans="2:16" x14ac:dyDescent="0.25">
      <c r="B60" s="28"/>
      <c r="C60" s="12"/>
      <c r="D60" s="121" t="s">
        <v>131</v>
      </c>
      <c r="E60" s="121"/>
      <c r="F60" s="121"/>
      <c r="G60" s="121"/>
      <c r="H60" s="121"/>
      <c r="I60" s="121"/>
      <c r="J60" s="121"/>
      <c r="K60" s="121"/>
      <c r="L60" s="121"/>
      <c r="M60" s="121"/>
      <c r="N60" s="12"/>
      <c r="O60" s="12"/>
      <c r="P60" s="29"/>
    </row>
    <row r="61" spans="2:16" x14ac:dyDescent="0.25">
      <c r="B61" s="28"/>
      <c r="C61" s="12"/>
      <c r="D61" s="119" t="s">
        <v>114</v>
      </c>
      <c r="E61" s="122" t="s">
        <v>15</v>
      </c>
      <c r="F61" s="122"/>
      <c r="G61" s="122"/>
      <c r="H61" s="122" t="s">
        <v>96</v>
      </c>
      <c r="I61" s="122"/>
      <c r="J61" s="122"/>
      <c r="K61" s="122" t="s">
        <v>111</v>
      </c>
      <c r="L61" s="122"/>
      <c r="M61" s="122"/>
      <c r="N61" s="12"/>
      <c r="O61" s="12"/>
      <c r="P61" s="29"/>
    </row>
    <row r="62" spans="2:16" x14ac:dyDescent="0.25">
      <c r="B62" s="28"/>
      <c r="C62" s="12"/>
      <c r="D62" s="120"/>
      <c r="E62" s="66" t="s">
        <v>97</v>
      </c>
      <c r="F62" s="66" t="s">
        <v>98</v>
      </c>
      <c r="G62" s="66" t="s">
        <v>18</v>
      </c>
      <c r="H62" s="66" t="s">
        <v>97</v>
      </c>
      <c r="I62" s="66" t="s">
        <v>98</v>
      </c>
      <c r="J62" s="66" t="s">
        <v>18</v>
      </c>
      <c r="K62" s="66" t="s">
        <v>97</v>
      </c>
      <c r="L62" s="66" t="s">
        <v>98</v>
      </c>
      <c r="M62" s="66" t="s">
        <v>18</v>
      </c>
      <c r="N62" s="12"/>
      <c r="O62" s="12"/>
      <c r="P62" s="29"/>
    </row>
    <row r="63" spans="2:16" x14ac:dyDescent="0.25">
      <c r="B63" s="28"/>
      <c r="C63" s="12"/>
      <c r="D63" s="18" t="s">
        <v>99</v>
      </c>
      <c r="E63" s="16">
        <v>513</v>
      </c>
      <c r="F63" s="16">
        <v>1754</v>
      </c>
      <c r="G63" s="16">
        <v>2267</v>
      </c>
      <c r="H63" s="16">
        <v>462</v>
      </c>
      <c r="I63" s="16">
        <v>1903</v>
      </c>
      <c r="J63" s="16">
        <v>2365</v>
      </c>
      <c r="K63" s="17">
        <f>+H63/E63-1</f>
        <v>-9.9415204678362623E-2</v>
      </c>
      <c r="L63" s="17">
        <f>+I63/F63-1</f>
        <v>8.4948688711516507E-2</v>
      </c>
      <c r="M63" s="17">
        <f>+J63/G63-1</f>
        <v>4.3228936921041017E-2</v>
      </c>
      <c r="N63" s="12"/>
      <c r="O63" s="12"/>
      <c r="P63" s="29"/>
    </row>
    <row r="64" spans="2:16" x14ac:dyDescent="0.25">
      <c r="B64" s="28"/>
      <c r="C64" s="12"/>
      <c r="D64" s="18" t="s">
        <v>100</v>
      </c>
      <c r="E64" s="16">
        <v>456</v>
      </c>
      <c r="F64" s="16">
        <v>1077</v>
      </c>
      <c r="G64" s="16">
        <v>1533</v>
      </c>
      <c r="H64" s="16">
        <v>414</v>
      </c>
      <c r="I64" s="16">
        <v>1470</v>
      </c>
      <c r="J64" s="16">
        <v>1884</v>
      </c>
      <c r="K64" s="17">
        <f t="shared" ref="K64:M75" si="6">+H64/E64-1</f>
        <v>-9.210526315789469E-2</v>
      </c>
      <c r="L64" s="17">
        <f t="shared" si="6"/>
        <v>0.36490250696378834</v>
      </c>
      <c r="M64" s="17">
        <f t="shared" si="6"/>
        <v>0.22896281800391383</v>
      </c>
      <c r="N64" s="12"/>
      <c r="O64" s="12"/>
      <c r="P64" s="29"/>
    </row>
    <row r="65" spans="2:16" x14ac:dyDescent="0.25">
      <c r="B65" s="28"/>
      <c r="C65" s="12"/>
      <c r="D65" s="18" t="s">
        <v>101</v>
      </c>
      <c r="E65" s="16">
        <v>252</v>
      </c>
      <c r="F65" s="16">
        <v>2102</v>
      </c>
      <c r="G65" s="16">
        <v>2354</v>
      </c>
      <c r="H65" s="16">
        <v>556</v>
      </c>
      <c r="I65" s="16">
        <v>2373</v>
      </c>
      <c r="J65" s="16">
        <v>2929</v>
      </c>
      <c r="K65" s="17">
        <f t="shared" si="6"/>
        <v>1.2063492063492065</v>
      </c>
      <c r="L65" s="17">
        <f t="shared" si="6"/>
        <v>0.12892483349191242</v>
      </c>
      <c r="M65" s="17">
        <f t="shared" si="6"/>
        <v>0.24426508071367881</v>
      </c>
      <c r="N65" s="12"/>
      <c r="O65" s="12"/>
      <c r="P65" s="29"/>
    </row>
    <row r="66" spans="2:16" x14ac:dyDescent="0.25">
      <c r="B66" s="28"/>
      <c r="C66" s="12"/>
      <c r="D66" s="18" t="s">
        <v>102</v>
      </c>
      <c r="E66" s="16">
        <v>401</v>
      </c>
      <c r="F66" s="16">
        <v>3399</v>
      </c>
      <c r="G66" s="16">
        <v>3800</v>
      </c>
      <c r="H66" s="16">
        <v>253</v>
      </c>
      <c r="I66" s="16">
        <v>2428</v>
      </c>
      <c r="J66" s="16">
        <v>2681</v>
      </c>
      <c r="K66" s="17">
        <f t="shared" si="6"/>
        <v>-0.36907730673316708</v>
      </c>
      <c r="L66" s="17">
        <f t="shared" si="6"/>
        <v>-0.285672256546043</v>
      </c>
      <c r="M66" s="17">
        <f t="shared" si="6"/>
        <v>-0.29447368421052633</v>
      </c>
      <c r="N66" s="12"/>
      <c r="O66" s="12"/>
      <c r="P66" s="29"/>
    </row>
    <row r="67" spans="2:16" x14ac:dyDescent="0.25">
      <c r="B67" s="28"/>
      <c r="C67" s="12"/>
      <c r="D67" s="18" t="s">
        <v>103</v>
      </c>
      <c r="E67" s="16">
        <v>557</v>
      </c>
      <c r="F67" s="16">
        <v>3897</v>
      </c>
      <c r="G67" s="16">
        <v>4454</v>
      </c>
      <c r="H67" s="16">
        <v>784</v>
      </c>
      <c r="I67" s="16">
        <v>5747</v>
      </c>
      <c r="J67" s="16">
        <v>6531</v>
      </c>
      <c r="K67" s="17">
        <f t="shared" si="6"/>
        <v>0.40754039497307004</v>
      </c>
      <c r="L67" s="17">
        <f t="shared" si="6"/>
        <v>0.47472414677957397</v>
      </c>
      <c r="M67" s="17">
        <f t="shared" si="6"/>
        <v>0.46632240682532555</v>
      </c>
      <c r="N67" s="12"/>
      <c r="O67" s="12"/>
      <c r="P67" s="29"/>
    </row>
    <row r="68" spans="2:16" x14ac:dyDescent="0.25">
      <c r="B68" s="28"/>
      <c r="C68" s="12"/>
      <c r="D68" s="18" t="s">
        <v>104</v>
      </c>
      <c r="E68" s="16">
        <v>382</v>
      </c>
      <c r="F68" s="16">
        <v>3484</v>
      </c>
      <c r="G68" s="16">
        <v>3866</v>
      </c>
      <c r="H68" s="16">
        <v>372</v>
      </c>
      <c r="I68" s="16">
        <v>3766</v>
      </c>
      <c r="J68" s="16">
        <v>4138</v>
      </c>
      <c r="K68" s="17">
        <f t="shared" si="6"/>
        <v>-2.6178010471204161E-2</v>
      </c>
      <c r="L68" s="17">
        <f t="shared" si="6"/>
        <v>8.0941446613088441E-2</v>
      </c>
      <c r="M68" s="17">
        <f t="shared" si="6"/>
        <v>7.0356958096223554E-2</v>
      </c>
      <c r="N68" s="12"/>
      <c r="O68" s="12"/>
      <c r="P68" s="29"/>
    </row>
    <row r="69" spans="2:16" x14ac:dyDescent="0.25">
      <c r="B69" s="28"/>
      <c r="C69" s="12"/>
      <c r="D69" s="18" t="s">
        <v>105</v>
      </c>
      <c r="E69" s="16">
        <v>1209</v>
      </c>
      <c r="F69" s="16">
        <v>6046</v>
      </c>
      <c r="G69" s="16">
        <v>7255</v>
      </c>
      <c r="H69" s="16">
        <v>1138</v>
      </c>
      <c r="I69" s="16">
        <v>5218</v>
      </c>
      <c r="J69" s="16">
        <v>6356</v>
      </c>
      <c r="K69" s="17">
        <f t="shared" si="6"/>
        <v>-5.8726220016542596E-2</v>
      </c>
      <c r="L69" s="17">
        <f t="shared" si="6"/>
        <v>-0.13695004961958324</v>
      </c>
      <c r="M69" s="17">
        <f t="shared" si="6"/>
        <v>-0.12391454169538252</v>
      </c>
      <c r="N69" s="12"/>
      <c r="O69" s="12"/>
      <c r="P69" s="29"/>
    </row>
    <row r="70" spans="2:16" x14ac:dyDescent="0.25">
      <c r="B70" s="28"/>
      <c r="C70" s="12"/>
      <c r="D70" s="18" t="s">
        <v>106</v>
      </c>
      <c r="E70" s="16">
        <v>663</v>
      </c>
      <c r="F70" s="16">
        <v>4511</v>
      </c>
      <c r="G70" s="16">
        <v>5174</v>
      </c>
      <c r="H70" s="16">
        <v>1181</v>
      </c>
      <c r="I70" s="16">
        <v>7058</v>
      </c>
      <c r="J70" s="16">
        <v>8239</v>
      </c>
      <c r="K70" s="17">
        <f t="shared" si="6"/>
        <v>0.78129713423831082</v>
      </c>
      <c r="L70" s="17">
        <f t="shared" si="6"/>
        <v>0.56461981822212359</v>
      </c>
      <c r="M70" s="17">
        <f t="shared" si="6"/>
        <v>0.59238500193274057</v>
      </c>
      <c r="N70" s="12"/>
      <c r="O70" s="12"/>
      <c r="P70" s="29"/>
    </row>
    <row r="71" spans="2:16" x14ac:dyDescent="0.25">
      <c r="B71" s="28"/>
      <c r="C71" s="12"/>
      <c r="D71" s="18" t="s">
        <v>107</v>
      </c>
      <c r="E71" s="16">
        <v>334</v>
      </c>
      <c r="F71" s="16">
        <v>4618</v>
      </c>
      <c r="G71" s="16">
        <v>4952</v>
      </c>
      <c r="H71" s="16">
        <v>527</v>
      </c>
      <c r="I71" s="16">
        <v>4651</v>
      </c>
      <c r="J71" s="16">
        <v>5178</v>
      </c>
      <c r="K71" s="17">
        <f t="shared" si="6"/>
        <v>0.57784431137724557</v>
      </c>
      <c r="L71" s="17">
        <f t="shared" si="6"/>
        <v>7.1459506279774043E-3</v>
      </c>
      <c r="M71" s="17">
        <f t="shared" si="6"/>
        <v>4.563812600969297E-2</v>
      </c>
      <c r="N71" s="12"/>
      <c r="O71" s="12"/>
      <c r="P71" s="29"/>
    </row>
    <row r="72" spans="2:16" x14ac:dyDescent="0.25">
      <c r="B72" s="28"/>
      <c r="C72" s="12"/>
      <c r="D72" s="18" t="s">
        <v>108</v>
      </c>
      <c r="E72" s="16">
        <v>639</v>
      </c>
      <c r="F72" s="16">
        <v>4512</v>
      </c>
      <c r="G72" s="16">
        <v>5151</v>
      </c>
      <c r="H72" s="16">
        <v>818</v>
      </c>
      <c r="I72" s="16">
        <v>4500</v>
      </c>
      <c r="J72" s="16">
        <v>5318</v>
      </c>
      <c r="K72" s="17">
        <f t="shared" si="6"/>
        <v>0.28012519561815341</v>
      </c>
      <c r="L72" s="17">
        <f t="shared" si="6"/>
        <v>-2.6595744680850686E-3</v>
      </c>
      <c r="M72" s="17">
        <f t="shared" si="6"/>
        <v>3.2420889147738219E-2</v>
      </c>
      <c r="N72" s="12"/>
      <c r="O72" s="12"/>
      <c r="P72" s="29"/>
    </row>
    <row r="73" spans="2:16" x14ac:dyDescent="0.25">
      <c r="B73" s="28"/>
      <c r="C73" s="12"/>
      <c r="D73" s="18" t="s">
        <v>109</v>
      </c>
      <c r="E73" s="16">
        <v>271</v>
      </c>
      <c r="F73" s="16">
        <v>1952</v>
      </c>
      <c r="G73" s="16">
        <v>2223</v>
      </c>
      <c r="H73" s="16">
        <v>470</v>
      </c>
      <c r="I73" s="16">
        <v>2828</v>
      </c>
      <c r="J73" s="16">
        <v>3298</v>
      </c>
      <c r="K73" s="17">
        <f t="shared" si="6"/>
        <v>0.73431734317343178</v>
      </c>
      <c r="L73" s="17">
        <f t="shared" si="6"/>
        <v>0.44877049180327866</v>
      </c>
      <c r="M73" s="17">
        <f t="shared" si="6"/>
        <v>0.48358074673864149</v>
      </c>
      <c r="N73" s="12"/>
      <c r="O73" s="12"/>
      <c r="P73" s="29"/>
    </row>
    <row r="74" spans="2:16" x14ac:dyDescent="0.25">
      <c r="B74" s="28"/>
      <c r="C74" s="12"/>
      <c r="D74" s="18" t="s">
        <v>110</v>
      </c>
      <c r="E74" s="16">
        <v>428</v>
      </c>
      <c r="F74" s="16">
        <v>1983</v>
      </c>
      <c r="G74" s="16">
        <v>2411</v>
      </c>
      <c r="H74" s="16">
        <v>591</v>
      </c>
      <c r="I74" s="16">
        <v>2034</v>
      </c>
      <c r="J74" s="16">
        <v>2625</v>
      </c>
      <c r="K74" s="17">
        <f t="shared" si="6"/>
        <v>0.38084112149532712</v>
      </c>
      <c r="L74" s="17">
        <f t="shared" si="6"/>
        <v>2.5718608169440271E-2</v>
      </c>
      <c r="M74" s="17">
        <f t="shared" si="6"/>
        <v>8.8759850684363428E-2</v>
      </c>
      <c r="N74" s="12"/>
      <c r="O74" s="12"/>
      <c r="P74" s="29"/>
    </row>
    <row r="75" spans="2:16" x14ac:dyDescent="0.25">
      <c r="B75" s="28"/>
      <c r="C75" s="12"/>
      <c r="D75" s="67" t="s">
        <v>18</v>
      </c>
      <c r="E75" s="68">
        <v>6105</v>
      </c>
      <c r="F75" s="68">
        <v>39335</v>
      </c>
      <c r="G75" s="68">
        <v>45440</v>
      </c>
      <c r="H75" s="70">
        <v>7566</v>
      </c>
      <c r="I75" s="70">
        <v>43976</v>
      </c>
      <c r="J75" s="70">
        <v>51542</v>
      </c>
      <c r="K75" s="69">
        <f t="shared" si="6"/>
        <v>0.23931203931203937</v>
      </c>
      <c r="L75" s="69">
        <f t="shared" si="6"/>
        <v>0.11798652599466131</v>
      </c>
      <c r="M75" s="69">
        <f t="shared" si="6"/>
        <v>0.13428697183098581</v>
      </c>
      <c r="N75" s="12"/>
      <c r="O75" s="12"/>
      <c r="P75" s="29"/>
    </row>
    <row r="76" spans="2:16" x14ac:dyDescent="0.25">
      <c r="B76" s="28"/>
      <c r="C76" s="12"/>
      <c r="D76" s="112" t="s">
        <v>113</v>
      </c>
      <c r="E76" s="112"/>
      <c r="F76" s="112"/>
      <c r="G76" s="112"/>
      <c r="H76" s="112"/>
      <c r="I76" s="112"/>
      <c r="J76" s="112"/>
      <c r="K76" s="112"/>
      <c r="L76" s="112"/>
      <c r="M76" s="112"/>
      <c r="N76" s="12"/>
      <c r="O76" s="12"/>
      <c r="P76" s="29"/>
    </row>
    <row r="77" spans="2:16" x14ac:dyDescent="0.25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2"/>
    </row>
  </sheetData>
  <sortState ref="H35:I47">
    <sortCondition descending="1" ref="H35:H47"/>
  </sortState>
  <mergeCells count="17">
    <mergeCell ref="D76:M76"/>
    <mergeCell ref="D60:M60"/>
    <mergeCell ref="D61:D62"/>
    <mergeCell ref="E61:G61"/>
    <mergeCell ref="H61:J61"/>
    <mergeCell ref="K61:M61"/>
    <mergeCell ref="B1:P2"/>
    <mergeCell ref="C7:O8"/>
    <mergeCell ref="F10:L10"/>
    <mergeCell ref="N20:O21"/>
    <mergeCell ref="C26:D29"/>
    <mergeCell ref="F26:L26"/>
    <mergeCell ref="C35:O36"/>
    <mergeCell ref="E38:H39"/>
    <mergeCell ref="J38:L39"/>
    <mergeCell ref="E54:L54"/>
    <mergeCell ref="F30:L3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zoomScaleNormal="100" workbookViewId="0">
      <selection activeCell="J12" sqref="J12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15" t="s">
        <v>78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2:16" ht="15" customHeight="1" x14ac:dyDescent="0.25"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2:16" x14ac:dyDescent="0.25">
      <c r="B3" s="5" t="str">
        <f>+B6</f>
        <v>1. Arribo de ciudadanos a establecimientos de hospedaje*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2:16" x14ac:dyDescent="0.25">
      <c r="B4" s="5" t="str">
        <f>+B34</f>
        <v>2. Arribo de ciudadanos a establecimientos de hospedaje*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6" spans="2:16" x14ac:dyDescent="0.25">
      <c r="B6" s="25" t="s">
        <v>21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2:16" x14ac:dyDescent="0.25">
      <c r="B7" s="28"/>
      <c r="C7" s="94" t="str">
        <f>+CONCATENATE("En los últimos 10 años el turismo de la región ha mostrado un importante crecimiento, es así, que en el año 2006 registró ",FIXED(K22,1)," arribos de turistas nacionales y extranjeros, mientras que el 2016 los  arribos de turistas extranjeros y nacionales sumaron ",FIXED(K12,1), ", representando un  crecimiento promedio anual de ",FIXED(N22*100,1),"%   en el periodo 2006 – 2016.")</f>
        <v>En los últimos 10 años el turismo de la región ha mostrado un importante crecimiento, es así, que en el año 2006 registró 77,054.0 arribos de turistas nacionales y extranjeros, mientras que el 2016 los  arribos de turistas extranjeros y nacionales sumaron 200,789.0, representando un  crecimiento promedio anual de 10.1%   en el periodo 2006 – 2016.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29"/>
    </row>
    <row r="8" spans="2:16" x14ac:dyDescent="0.25">
      <c r="B8" s="28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29"/>
    </row>
    <row r="9" spans="2:16" x14ac:dyDescent="0.25">
      <c r="B9" s="28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29"/>
    </row>
    <row r="10" spans="2:16" x14ac:dyDescent="0.25">
      <c r="B10" s="28"/>
      <c r="C10" s="12"/>
      <c r="D10" s="12"/>
      <c r="E10" s="12"/>
      <c r="F10" s="95" t="s">
        <v>20</v>
      </c>
      <c r="G10" s="95"/>
      <c r="H10" s="95"/>
      <c r="I10" s="95"/>
      <c r="J10" s="95"/>
      <c r="K10" s="95"/>
      <c r="L10" s="95"/>
      <c r="M10" s="12"/>
      <c r="N10" s="12"/>
      <c r="O10" s="12"/>
      <c r="P10" s="29"/>
    </row>
    <row r="11" spans="2:16" x14ac:dyDescent="0.25">
      <c r="B11" s="28"/>
      <c r="C11" s="12"/>
      <c r="D11" s="12"/>
      <c r="E11" s="12"/>
      <c r="F11" s="19" t="s">
        <v>19</v>
      </c>
      <c r="G11" s="20" t="s">
        <v>2</v>
      </c>
      <c r="H11" s="19" t="s">
        <v>16</v>
      </c>
      <c r="I11" s="20" t="s">
        <v>17</v>
      </c>
      <c r="J11" s="19" t="s">
        <v>16</v>
      </c>
      <c r="K11" s="19" t="s">
        <v>18</v>
      </c>
      <c r="L11" s="19" t="s">
        <v>16</v>
      </c>
      <c r="M11" s="12"/>
      <c r="N11" s="12"/>
      <c r="O11" s="12"/>
      <c r="P11" s="29"/>
    </row>
    <row r="12" spans="2:16" x14ac:dyDescent="0.25">
      <c r="B12" s="28"/>
      <c r="C12" s="12"/>
      <c r="D12" s="12"/>
      <c r="E12" s="12"/>
      <c r="F12" s="15">
        <v>2016</v>
      </c>
      <c r="G12" s="16">
        <v>190929</v>
      </c>
      <c r="H12" s="21">
        <f>+G12/G13-1</f>
        <v>0.15545079338182788</v>
      </c>
      <c r="I12" s="16">
        <v>9860</v>
      </c>
      <c r="J12" s="21">
        <f>+I12/I13-1</f>
        <v>0.1826796209667747</v>
      </c>
      <c r="K12" s="16">
        <f>+I12+G12</f>
        <v>200789</v>
      </c>
      <c r="L12" s="21">
        <f>+K12/K13-1</f>
        <v>0.15675859406955905</v>
      </c>
      <c r="M12" s="12"/>
      <c r="N12" s="12"/>
      <c r="O12" s="12"/>
      <c r="P12" s="29"/>
    </row>
    <row r="13" spans="2:16" x14ac:dyDescent="0.25">
      <c r="B13" s="28"/>
      <c r="C13" s="12"/>
      <c r="D13" s="12"/>
      <c r="E13" s="12"/>
      <c r="F13" s="15" t="s">
        <v>15</v>
      </c>
      <c r="G13" s="16">
        <v>165242</v>
      </c>
      <c r="H13" s="17">
        <f t="shared" ref="H13:J24" si="0">+G13/G14-1</f>
        <v>8.160366552119136E-2</v>
      </c>
      <c r="I13" s="16">
        <v>8337</v>
      </c>
      <c r="J13" s="17">
        <f t="shared" si="0"/>
        <v>3.7714712471994094E-2</v>
      </c>
      <c r="K13" s="16">
        <f t="shared" ref="K13:K25" si="1">+I13+G13</f>
        <v>173579</v>
      </c>
      <c r="L13" s="17">
        <f t="shared" ref="L13:L24" si="2">+K13/K14-1</f>
        <v>7.9410978241267527E-2</v>
      </c>
      <c r="M13" s="12"/>
      <c r="N13" s="12"/>
      <c r="O13" s="12"/>
      <c r="P13" s="29"/>
    </row>
    <row r="14" spans="2:16" x14ac:dyDescent="0.25">
      <c r="B14" s="28"/>
      <c r="C14" s="12"/>
      <c r="D14" s="12"/>
      <c r="E14" s="12"/>
      <c r="F14" s="15" t="s">
        <v>14</v>
      </c>
      <c r="G14" s="16">
        <v>152775</v>
      </c>
      <c r="H14" s="17">
        <f t="shared" si="0"/>
        <v>1.7638650282612023E-3</v>
      </c>
      <c r="I14" s="16">
        <v>8034</v>
      </c>
      <c r="J14" s="17">
        <f t="shared" si="0"/>
        <v>-5.0354609929078031E-2</v>
      </c>
      <c r="K14" s="16">
        <f t="shared" si="1"/>
        <v>160809</v>
      </c>
      <c r="L14" s="17">
        <f t="shared" si="2"/>
        <v>-9.7536125641439764E-4</v>
      </c>
      <c r="M14" s="12"/>
      <c r="N14" s="12"/>
      <c r="O14" s="12"/>
      <c r="P14" s="29"/>
    </row>
    <row r="15" spans="2:16" x14ac:dyDescent="0.25">
      <c r="B15" s="28"/>
      <c r="C15" s="12"/>
      <c r="D15" s="12"/>
      <c r="E15" s="12"/>
      <c r="F15" s="15" t="s">
        <v>13</v>
      </c>
      <c r="G15" s="16">
        <v>152506</v>
      </c>
      <c r="H15" s="17">
        <f t="shared" si="0"/>
        <v>4.3118425192541832E-2</v>
      </c>
      <c r="I15" s="16">
        <v>8460</v>
      </c>
      <c r="J15" s="17">
        <f t="shared" si="0"/>
        <v>-2.5233321811268583E-2</v>
      </c>
      <c r="K15" s="16">
        <f t="shared" si="1"/>
        <v>160966</v>
      </c>
      <c r="L15" s="17">
        <f t="shared" si="2"/>
        <v>3.928822773613283E-2</v>
      </c>
      <c r="M15" s="12"/>
      <c r="N15" s="12"/>
      <c r="O15" s="12"/>
      <c r="P15" s="29"/>
    </row>
    <row r="16" spans="2:16" x14ac:dyDescent="0.25">
      <c r="B16" s="28"/>
      <c r="C16" s="12"/>
      <c r="D16" s="12"/>
      <c r="E16" s="12"/>
      <c r="F16" s="15" t="s">
        <v>12</v>
      </c>
      <c r="G16" s="16">
        <v>146202</v>
      </c>
      <c r="H16" s="17">
        <f t="shared" si="0"/>
        <v>0.13066679040415763</v>
      </c>
      <c r="I16" s="16">
        <v>8679</v>
      </c>
      <c r="J16" s="17">
        <f t="shared" si="0"/>
        <v>0.24269759450171824</v>
      </c>
      <c r="K16" s="16">
        <f t="shared" si="1"/>
        <v>154881</v>
      </c>
      <c r="L16" s="17">
        <f t="shared" si="2"/>
        <v>0.13640766013647365</v>
      </c>
      <c r="M16" s="12"/>
      <c r="N16" s="12"/>
      <c r="O16" s="12"/>
      <c r="P16" s="29"/>
    </row>
    <row r="17" spans="2:16" x14ac:dyDescent="0.25">
      <c r="B17" s="28"/>
      <c r="C17" s="12"/>
      <c r="D17" s="12"/>
      <c r="E17" s="12"/>
      <c r="F17" s="15" t="s">
        <v>11</v>
      </c>
      <c r="G17" s="16">
        <v>129306</v>
      </c>
      <c r="H17" s="17">
        <f t="shared" si="0"/>
        <v>8.227593826375168E-2</v>
      </c>
      <c r="I17" s="16">
        <v>6984</v>
      </c>
      <c r="J17" s="17">
        <f t="shared" si="0"/>
        <v>0.26912593131019436</v>
      </c>
      <c r="K17" s="16">
        <f t="shared" si="1"/>
        <v>136290</v>
      </c>
      <c r="L17" s="17">
        <f t="shared" si="2"/>
        <v>9.0503204538362469E-2</v>
      </c>
      <c r="M17" s="12"/>
      <c r="N17" s="13"/>
      <c r="O17" s="12"/>
      <c r="P17" s="29"/>
    </row>
    <row r="18" spans="2:16" x14ac:dyDescent="0.25">
      <c r="B18" s="28"/>
      <c r="C18" s="12"/>
      <c r="D18" s="12"/>
      <c r="E18" s="12"/>
      <c r="F18" s="15" t="s">
        <v>10</v>
      </c>
      <c r="G18" s="16">
        <v>119476</v>
      </c>
      <c r="H18" s="17">
        <f t="shared" si="0"/>
        <v>0.16409766743963994</v>
      </c>
      <c r="I18" s="16">
        <v>5503</v>
      </c>
      <c r="J18" s="17">
        <f t="shared" si="0"/>
        <v>0.18115475423910721</v>
      </c>
      <c r="K18" s="16">
        <f t="shared" si="1"/>
        <v>124979</v>
      </c>
      <c r="L18" s="17">
        <f t="shared" si="2"/>
        <v>0.16483833987305796</v>
      </c>
      <c r="M18" s="12"/>
      <c r="N18" s="13"/>
      <c r="O18" s="12"/>
      <c r="P18" s="29"/>
    </row>
    <row r="19" spans="2:16" x14ac:dyDescent="0.25">
      <c r="B19" s="28"/>
      <c r="C19" s="12"/>
      <c r="D19" s="12"/>
      <c r="E19" s="12"/>
      <c r="F19" s="15" t="s">
        <v>9</v>
      </c>
      <c r="G19" s="16">
        <v>102634</v>
      </c>
      <c r="H19" s="17">
        <f t="shared" si="0"/>
        <v>0.12725155961690526</v>
      </c>
      <c r="I19" s="16">
        <v>4659</v>
      </c>
      <c r="J19" s="17">
        <f t="shared" si="0"/>
        <v>2.0591456736035019E-2</v>
      </c>
      <c r="K19" s="16">
        <f t="shared" si="1"/>
        <v>107293</v>
      </c>
      <c r="L19" s="17">
        <f t="shared" si="2"/>
        <v>0.12215912062167278</v>
      </c>
      <c r="M19" s="12"/>
      <c r="N19" s="12"/>
      <c r="O19" s="12"/>
      <c r="P19" s="29"/>
    </row>
    <row r="20" spans="2:16" ht="15" customHeight="1" x14ac:dyDescent="0.25">
      <c r="B20" s="28"/>
      <c r="C20" s="12"/>
      <c r="D20" s="12"/>
      <c r="E20" s="12"/>
      <c r="F20" s="15" t="s">
        <v>8</v>
      </c>
      <c r="G20" s="16">
        <v>91048</v>
      </c>
      <c r="H20" s="17">
        <f t="shared" si="0"/>
        <v>0.11807252588017136</v>
      </c>
      <c r="I20" s="16">
        <v>4565</v>
      </c>
      <c r="J20" s="17">
        <f t="shared" si="0"/>
        <v>-3.7101702313400153E-3</v>
      </c>
      <c r="K20" s="16">
        <f t="shared" si="1"/>
        <v>95613</v>
      </c>
      <c r="L20" s="17">
        <f t="shared" si="2"/>
        <v>0.1115851886298902</v>
      </c>
      <c r="M20" s="12"/>
      <c r="N20" s="118" t="s">
        <v>23</v>
      </c>
      <c r="O20" s="118"/>
      <c r="P20" s="29"/>
    </row>
    <row r="21" spans="2:16" x14ac:dyDescent="0.25">
      <c r="B21" s="28"/>
      <c r="C21" s="12"/>
      <c r="D21" s="12"/>
      <c r="E21" s="12"/>
      <c r="F21" s="15" t="s">
        <v>7</v>
      </c>
      <c r="G21" s="16">
        <v>81433</v>
      </c>
      <c r="H21" s="17">
        <f t="shared" si="0"/>
        <v>0.12230047271875311</v>
      </c>
      <c r="I21" s="16">
        <v>4582</v>
      </c>
      <c r="J21" s="17">
        <f t="shared" si="0"/>
        <v>1.9354838709677358E-2</v>
      </c>
      <c r="K21" s="16">
        <f t="shared" si="1"/>
        <v>86015</v>
      </c>
      <c r="L21" s="17">
        <f t="shared" si="2"/>
        <v>0.11629506579801174</v>
      </c>
      <c r="M21" s="12"/>
      <c r="N21" s="118"/>
      <c r="O21" s="118"/>
      <c r="P21" s="29"/>
    </row>
    <row r="22" spans="2:16" x14ac:dyDescent="0.25">
      <c r="B22" s="28"/>
      <c r="C22" s="12"/>
      <c r="D22" s="12"/>
      <c r="E22" s="12"/>
      <c r="F22" s="15" t="s">
        <v>6</v>
      </c>
      <c r="G22" s="16">
        <v>72559</v>
      </c>
      <c r="H22" s="17">
        <f t="shared" si="0"/>
        <v>3.9422980503387883E-2</v>
      </c>
      <c r="I22" s="16">
        <v>4495</v>
      </c>
      <c r="J22" s="17">
        <f t="shared" si="0"/>
        <v>-8.2840236686390512E-2</v>
      </c>
      <c r="K22" s="16">
        <f t="shared" si="1"/>
        <v>77054</v>
      </c>
      <c r="L22" s="17">
        <f t="shared" si="2"/>
        <v>3.1402259463511273E-2</v>
      </c>
      <c r="M22" s="12"/>
      <c r="N22" s="33">
        <f>+(K12/K22)^(1/10)-1</f>
        <v>0.10051121534473806</v>
      </c>
      <c r="O22" s="12"/>
      <c r="P22" s="29"/>
    </row>
    <row r="23" spans="2:16" x14ac:dyDescent="0.25">
      <c r="B23" s="28"/>
      <c r="C23" s="12"/>
      <c r="D23" s="12"/>
      <c r="E23" s="12"/>
      <c r="F23" s="15" t="s">
        <v>5</v>
      </c>
      <c r="G23" s="16">
        <v>69807</v>
      </c>
      <c r="H23" s="17">
        <f t="shared" si="0"/>
        <v>0.12779294634634963</v>
      </c>
      <c r="I23" s="16">
        <v>4901</v>
      </c>
      <c r="J23" s="17">
        <f t="shared" si="0"/>
        <v>-0.13745160154875047</v>
      </c>
      <c r="K23" s="16">
        <f t="shared" si="1"/>
        <v>74708</v>
      </c>
      <c r="L23" s="17">
        <f t="shared" si="2"/>
        <v>0.10549135086343386</v>
      </c>
      <c r="M23" s="12"/>
      <c r="N23" s="12"/>
      <c r="O23" s="12"/>
      <c r="P23" s="29"/>
    </row>
    <row r="24" spans="2:16" x14ac:dyDescent="0.25">
      <c r="B24" s="28"/>
      <c r="C24" s="12"/>
      <c r="D24" s="12"/>
      <c r="E24" s="12"/>
      <c r="F24" s="15" t="s">
        <v>4</v>
      </c>
      <c r="G24" s="16">
        <v>61897</v>
      </c>
      <c r="H24" s="17">
        <f t="shared" si="0"/>
        <v>2.9934440413990515E-2</v>
      </c>
      <c r="I24" s="16">
        <v>5682</v>
      </c>
      <c r="J24" s="17">
        <f t="shared" si="0"/>
        <v>0.13822115384615374</v>
      </c>
      <c r="K24" s="16">
        <f t="shared" si="1"/>
        <v>67579</v>
      </c>
      <c r="L24" s="17">
        <f t="shared" si="2"/>
        <v>3.8239360884928519E-2</v>
      </c>
      <c r="M24" s="12"/>
      <c r="N24" s="12"/>
      <c r="O24" s="12"/>
      <c r="P24" s="29"/>
    </row>
    <row r="25" spans="2:16" x14ac:dyDescent="0.25">
      <c r="B25" s="28"/>
      <c r="C25" s="12"/>
      <c r="D25" s="12"/>
      <c r="E25" s="12"/>
      <c r="F25" s="15" t="s">
        <v>3</v>
      </c>
      <c r="G25" s="16">
        <v>60098</v>
      </c>
      <c r="H25" s="18"/>
      <c r="I25" s="16">
        <v>4992</v>
      </c>
      <c r="J25" s="18"/>
      <c r="K25" s="16">
        <f t="shared" si="1"/>
        <v>65090</v>
      </c>
      <c r="L25" s="18"/>
      <c r="M25" s="12"/>
      <c r="N25" s="13"/>
      <c r="O25" s="12"/>
      <c r="P25" s="29"/>
    </row>
    <row r="26" spans="2:16" ht="15" customHeight="1" x14ac:dyDescent="0.25">
      <c r="B26" s="28"/>
      <c r="C26" s="117" t="s">
        <v>22</v>
      </c>
      <c r="D26" s="117"/>
      <c r="E26" s="12"/>
      <c r="F26" s="106" t="s">
        <v>24</v>
      </c>
      <c r="G26" s="106"/>
      <c r="H26" s="106"/>
      <c r="I26" s="106"/>
      <c r="J26" s="106"/>
      <c r="K26" s="106"/>
      <c r="L26" s="106"/>
      <c r="M26" s="12"/>
      <c r="N26" s="12"/>
      <c r="O26" s="12"/>
      <c r="P26" s="29"/>
    </row>
    <row r="27" spans="2:16" x14ac:dyDescent="0.25">
      <c r="B27" s="28"/>
      <c r="C27" s="117"/>
      <c r="D27" s="117"/>
      <c r="E27" s="12"/>
      <c r="F27" s="23">
        <v>2016</v>
      </c>
      <c r="G27" s="22">
        <f>+G12/K12</f>
        <v>0.95089372425780294</v>
      </c>
      <c r="H27" s="24"/>
      <c r="I27" s="22">
        <f>+I12/K12</f>
        <v>4.9106275742197031E-2</v>
      </c>
      <c r="J27" s="24"/>
      <c r="K27" s="22">
        <f>+I27+G27</f>
        <v>1</v>
      </c>
      <c r="L27" s="24"/>
      <c r="M27" s="12"/>
      <c r="N27" s="12"/>
      <c r="O27" s="12"/>
      <c r="P27" s="29"/>
    </row>
    <row r="28" spans="2:16" x14ac:dyDescent="0.25">
      <c r="B28" s="28"/>
      <c r="C28" s="117"/>
      <c r="D28" s="117"/>
      <c r="E28" s="12"/>
      <c r="F28" s="23">
        <v>2011</v>
      </c>
      <c r="G28" s="22">
        <f>+G17/K17</f>
        <v>0.94875632841734536</v>
      </c>
      <c r="H28" s="24"/>
      <c r="I28" s="22">
        <f>+I17/K17</f>
        <v>5.124367158265463E-2</v>
      </c>
      <c r="J28" s="24"/>
      <c r="K28" s="22">
        <f>+I28+G28</f>
        <v>1</v>
      </c>
      <c r="L28" s="24"/>
      <c r="M28" s="12"/>
      <c r="N28" s="12"/>
      <c r="O28" s="12"/>
      <c r="P28" s="29"/>
    </row>
    <row r="29" spans="2:16" x14ac:dyDescent="0.25">
      <c r="B29" s="28"/>
      <c r="C29" s="117"/>
      <c r="D29" s="117"/>
      <c r="E29" s="12"/>
      <c r="F29" s="23">
        <v>2006</v>
      </c>
      <c r="G29" s="22">
        <f>+G22/K22</f>
        <v>0.94166428738287433</v>
      </c>
      <c r="H29" s="24"/>
      <c r="I29" s="22">
        <f>+I22/K22</f>
        <v>5.8335712617125654E-2</v>
      </c>
      <c r="J29" s="24"/>
      <c r="K29" s="22">
        <f>+I29+G29</f>
        <v>1</v>
      </c>
      <c r="L29" s="24"/>
      <c r="M29" s="12"/>
      <c r="N29" s="12"/>
      <c r="O29" s="12"/>
      <c r="P29" s="29"/>
    </row>
    <row r="30" spans="2:16" x14ac:dyDescent="0.25">
      <c r="B30" s="28"/>
      <c r="C30" s="12"/>
      <c r="D30" s="12"/>
      <c r="E30" s="12"/>
      <c r="F30" s="114" t="s">
        <v>27</v>
      </c>
      <c r="G30" s="114"/>
      <c r="H30" s="114"/>
      <c r="I30" s="114"/>
      <c r="J30" s="114"/>
      <c r="K30" s="114"/>
      <c r="L30" s="114"/>
      <c r="M30" s="12"/>
      <c r="N30" s="12"/>
      <c r="O30" s="12"/>
      <c r="P30" s="29"/>
    </row>
    <row r="31" spans="2:16" x14ac:dyDescent="0.25"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2"/>
    </row>
    <row r="34" spans="2:16" x14ac:dyDescent="0.25">
      <c r="B34" s="25" t="s">
        <v>34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</row>
    <row r="35" spans="2:16" x14ac:dyDescent="0.25">
      <c r="B35" s="28"/>
      <c r="C35" s="94" t="str">
        <f>+CONCATENATE("Sin considerar a los residentes de esta región, entre las principales regiones de procedencia de los huespedes nacionales figuran ",E41," con ",FIXED(F41,0)," arribos en esta región (equivalente al ",FIXED(G41*100,1),"% de este total), ",E42," con ",FIXED(F42,0)," arribos (",FIXED(G42*100,1),"%)  y ",E43," con ",FIXED(F43,0)," arribos (",FIXED(G43*100,1)," %). En tanto  ",J41," es el principal lugar de procedencia de los huespedes del exterior con ",FIXED(K41,0),"  arribos (equivalente al ",FIXED(L41*100,1)," % de los arribos del exterior), le sigue ",J42,"  con  ",FIXED(K42,0),"  arribos (",FIXED(L42*100,1)," %) y ",J43," con ",FIXED(K43,0)," (",FIXED(L43*100,1)," %) entre las principales.")</f>
        <v>Sin considerar a los residentes de esta región, entre las principales regiones de procedencia de los huespedes nacionales figuran Arequipa con 52,321 arribos en esta región (equivalente al 36.1% de este total), Lima metropolitana con 42,912 arribos (29.6%)  y Tacna con 22,545 arribos (15.5 %). En tanto  Chile es el principal lugar de procedencia de los huespedes del exterior con 4,244  arribos (equivalente al 43.0 % de los arribos del exterior), le sigue Bolivia  con  1,871  arribos (19.0 %) y Argentina con 734 (7.4 %) entre las principales.</v>
      </c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29"/>
    </row>
    <row r="36" spans="2:16" x14ac:dyDescent="0.25">
      <c r="B36" s="28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29"/>
    </row>
    <row r="37" spans="2:16" x14ac:dyDescent="0.25">
      <c r="B37" s="28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29"/>
    </row>
    <row r="38" spans="2:16" ht="15" customHeight="1" x14ac:dyDescent="0.25">
      <c r="B38" s="28"/>
      <c r="C38" s="12"/>
      <c r="D38" s="12"/>
      <c r="E38" s="111" t="s">
        <v>48</v>
      </c>
      <c r="F38" s="111"/>
      <c r="G38" s="111"/>
      <c r="H38" s="111"/>
      <c r="I38" s="12"/>
      <c r="J38" s="111" t="s">
        <v>47</v>
      </c>
      <c r="K38" s="111"/>
      <c r="L38" s="111"/>
      <c r="M38" s="12"/>
      <c r="N38" s="12"/>
      <c r="O38" s="12"/>
      <c r="P38" s="29"/>
    </row>
    <row r="39" spans="2:16" x14ac:dyDescent="0.25">
      <c r="B39" s="28"/>
      <c r="C39" s="12"/>
      <c r="D39" s="12"/>
      <c r="E39" s="111"/>
      <c r="F39" s="111"/>
      <c r="G39" s="111"/>
      <c r="H39" s="111"/>
      <c r="I39" s="12"/>
      <c r="J39" s="111"/>
      <c r="K39" s="111"/>
      <c r="L39" s="111"/>
      <c r="M39" s="12"/>
      <c r="N39" s="12"/>
      <c r="O39" s="12"/>
      <c r="P39" s="29"/>
    </row>
    <row r="40" spans="2:16" x14ac:dyDescent="0.25">
      <c r="B40" s="28"/>
      <c r="C40" s="12"/>
      <c r="D40" s="12"/>
      <c r="E40" s="48" t="s">
        <v>28</v>
      </c>
      <c r="F40" s="48" t="s">
        <v>45</v>
      </c>
      <c r="G40" s="48" t="s">
        <v>55</v>
      </c>
      <c r="H40" s="48" t="s">
        <v>46</v>
      </c>
      <c r="I40" s="12"/>
      <c r="J40" s="48" t="s">
        <v>44</v>
      </c>
      <c r="K40" s="48" t="s">
        <v>45</v>
      </c>
      <c r="L40" s="48" t="s">
        <v>46</v>
      </c>
      <c r="M40" s="12"/>
      <c r="N40" s="12"/>
      <c r="O40" s="12"/>
      <c r="P40" s="29"/>
    </row>
    <row r="41" spans="2:16" x14ac:dyDescent="0.25">
      <c r="B41" s="28"/>
      <c r="C41" s="12"/>
      <c r="D41" s="12"/>
      <c r="E41" s="8" t="s">
        <v>68</v>
      </c>
      <c r="F41" s="49">
        <v>52321</v>
      </c>
      <c r="G41" s="50">
        <f t="shared" ref="G41:G49" si="3">+F41/F$49</f>
        <v>0.36062556863610046</v>
      </c>
      <c r="H41" s="50">
        <f t="shared" ref="H41:H48" si="4">+F41/F$52</f>
        <v>0.2740338031414819</v>
      </c>
      <c r="I41" s="12"/>
      <c r="J41" s="8" t="s">
        <v>59</v>
      </c>
      <c r="K41" s="49">
        <v>4244</v>
      </c>
      <c r="L41" s="50">
        <f t="shared" ref="L41:L52" si="5">+K41/K$52</f>
        <v>0.43042596348884382</v>
      </c>
      <c r="M41" s="12"/>
      <c r="N41" s="12"/>
      <c r="O41" s="12"/>
      <c r="P41" s="29"/>
    </row>
    <row r="42" spans="2:16" x14ac:dyDescent="0.25">
      <c r="B42" s="28"/>
      <c r="C42" s="12"/>
      <c r="D42" s="51"/>
      <c r="E42" s="8" t="s">
        <v>81</v>
      </c>
      <c r="F42" s="49">
        <v>42912</v>
      </c>
      <c r="G42" s="50">
        <f t="shared" si="3"/>
        <v>0.29577348294780953</v>
      </c>
      <c r="H42" s="50">
        <f t="shared" si="4"/>
        <v>0.22475370425655611</v>
      </c>
      <c r="I42" s="12"/>
      <c r="J42" s="8" t="s">
        <v>90</v>
      </c>
      <c r="K42" s="49">
        <v>1871</v>
      </c>
      <c r="L42" s="50">
        <f t="shared" si="5"/>
        <v>0.18975659229208924</v>
      </c>
      <c r="M42" s="12"/>
      <c r="N42" s="12"/>
      <c r="O42" s="12"/>
      <c r="P42" s="29"/>
    </row>
    <row r="43" spans="2:16" x14ac:dyDescent="0.25">
      <c r="B43" s="28"/>
      <c r="C43" s="12"/>
      <c r="D43" s="12"/>
      <c r="E43" s="8" t="s">
        <v>73</v>
      </c>
      <c r="F43" s="49">
        <v>22545</v>
      </c>
      <c r="G43" s="50">
        <f t="shared" si="3"/>
        <v>0.15539273800005515</v>
      </c>
      <c r="H43" s="50">
        <f t="shared" si="4"/>
        <v>0.11808054302908411</v>
      </c>
      <c r="I43" s="12"/>
      <c r="J43" s="8" t="s">
        <v>41</v>
      </c>
      <c r="K43" s="49">
        <v>734</v>
      </c>
      <c r="L43" s="50">
        <f t="shared" si="5"/>
        <v>7.4442190669371203E-2</v>
      </c>
      <c r="M43" s="12"/>
      <c r="N43" s="12"/>
      <c r="O43" s="12"/>
      <c r="P43" s="29"/>
    </row>
    <row r="44" spans="2:16" x14ac:dyDescent="0.25">
      <c r="B44" s="28"/>
      <c r="C44" s="12"/>
      <c r="D44" s="12"/>
      <c r="E44" s="8" t="s">
        <v>72</v>
      </c>
      <c r="F44" s="49">
        <v>10198</v>
      </c>
      <c r="G44" s="50">
        <f t="shared" si="3"/>
        <v>7.0290314576383336E-2</v>
      </c>
      <c r="H44" s="50">
        <f t="shared" si="4"/>
        <v>5.3412525074766015E-2</v>
      </c>
      <c r="I44" s="12"/>
      <c r="J44" s="8" t="s">
        <v>58</v>
      </c>
      <c r="K44" s="49">
        <v>396</v>
      </c>
      <c r="L44" s="50">
        <f t="shared" si="5"/>
        <v>4.0162271805273833E-2</v>
      </c>
      <c r="M44" s="12"/>
      <c r="N44" s="12"/>
      <c r="O44" s="12"/>
      <c r="P44" s="29"/>
    </row>
    <row r="45" spans="2:16" x14ac:dyDescent="0.25">
      <c r="B45" s="28"/>
      <c r="C45" s="12"/>
      <c r="D45" s="12"/>
      <c r="E45" s="8" t="s">
        <v>69</v>
      </c>
      <c r="F45" s="49">
        <v>4058</v>
      </c>
      <c r="G45" s="50">
        <f t="shared" si="3"/>
        <v>2.7970003584130574E-2</v>
      </c>
      <c r="H45" s="50">
        <f t="shared" si="4"/>
        <v>2.1253973990331486E-2</v>
      </c>
      <c r="I45" s="12"/>
      <c r="J45" s="8" t="s">
        <v>35</v>
      </c>
      <c r="K45" s="49">
        <v>358</v>
      </c>
      <c r="L45" s="50">
        <f t="shared" si="5"/>
        <v>3.6308316430020283E-2</v>
      </c>
      <c r="M45" s="12"/>
      <c r="N45" s="12"/>
      <c r="O45" s="12"/>
      <c r="P45" s="29"/>
    </row>
    <row r="46" spans="2:16" x14ac:dyDescent="0.25">
      <c r="B46" s="28"/>
      <c r="C46" s="12"/>
      <c r="D46" s="12"/>
      <c r="E46" s="8" t="s">
        <v>54</v>
      </c>
      <c r="F46" s="49">
        <v>2007</v>
      </c>
      <c r="G46" s="50">
        <f t="shared" si="3"/>
        <v>1.3833365498607704E-2</v>
      </c>
      <c r="H46" s="50">
        <f t="shared" si="4"/>
        <v>1.0511760916361579E-2</v>
      </c>
      <c r="I46" s="12"/>
      <c r="J46" s="8" t="s">
        <v>91</v>
      </c>
      <c r="K46" s="49">
        <v>347</v>
      </c>
      <c r="L46" s="50">
        <f t="shared" si="5"/>
        <v>3.519269776876268E-2</v>
      </c>
      <c r="M46" s="12"/>
      <c r="N46" s="12"/>
      <c r="O46" s="12"/>
      <c r="P46" s="29"/>
    </row>
    <row r="47" spans="2:16" x14ac:dyDescent="0.25">
      <c r="B47" s="28"/>
      <c r="C47" s="12"/>
      <c r="D47" s="12"/>
      <c r="E47" s="8" t="s">
        <v>82</v>
      </c>
      <c r="F47" s="49">
        <v>1870</v>
      </c>
      <c r="G47" s="50">
        <f t="shared" si="3"/>
        <v>1.2889084943894572E-2</v>
      </c>
      <c r="H47" s="50">
        <f t="shared" si="4"/>
        <v>9.794216698353838E-3</v>
      </c>
      <c r="I47" s="12"/>
      <c r="J47" s="8" t="s">
        <v>38</v>
      </c>
      <c r="K47" s="49">
        <v>341</v>
      </c>
      <c r="L47" s="50">
        <f t="shared" si="5"/>
        <v>3.4584178498985804E-2</v>
      </c>
      <c r="M47" s="12"/>
      <c r="N47" s="12"/>
      <c r="O47" s="12"/>
      <c r="P47" s="29"/>
    </row>
    <row r="48" spans="2:16" x14ac:dyDescent="0.25">
      <c r="B48" s="28"/>
      <c r="C48" s="12"/>
      <c r="D48" s="12"/>
      <c r="E48" s="8" t="s">
        <v>43</v>
      </c>
      <c r="F48" s="49">
        <v>9173</v>
      </c>
      <c r="G48" s="50">
        <f t="shared" si="3"/>
        <v>6.322544181301866E-2</v>
      </c>
      <c r="H48" s="50">
        <f t="shared" si="4"/>
        <v>4.8044037312299337E-2</v>
      </c>
      <c r="I48" s="12"/>
      <c r="J48" s="8" t="s">
        <v>87</v>
      </c>
      <c r="K48" s="49">
        <v>281</v>
      </c>
      <c r="L48" s="50">
        <f t="shared" si="5"/>
        <v>2.8498985801217038E-2</v>
      </c>
      <c r="M48" s="12"/>
      <c r="N48" s="12"/>
      <c r="O48" s="12"/>
      <c r="P48" s="29"/>
    </row>
    <row r="49" spans="2:16" x14ac:dyDescent="0.25">
      <c r="B49" s="28"/>
      <c r="C49" s="12"/>
      <c r="D49" s="12"/>
      <c r="E49" s="52" t="s">
        <v>18</v>
      </c>
      <c r="F49" s="53">
        <f>SUM(F41:F48)</f>
        <v>145084</v>
      </c>
      <c r="G49" s="54">
        <f t="shared" si="3"/>
        <v>1</v>
      </c>
      <c r="H49" s="50"/>
      <c r="I49" s="12"/>
      <c r="J49" s="8" t="s">
        <v>37</v>
      </c>
      <c r="K49" s="49">
        <v>238</v>
      </c>
      <c r="L49" s="50">
        <f t="shared" si="5"/>
        <v>2.4137931034482758E-2</v>
      </c>
      <c r="M49" s="12"/>
      <c r="N49" s="12"/>
      <c r="O49" s="12"/>
      <c r="P49" s="29"/>
    </row>
    <row r="50" spans="2:16" x14ac:dyDescent="0.25">
      <c r="B50" s="28"/>
      <c r="C50" s="12"/>
      <c r="D50" s="12"/>
      <c r="E50" s="8"/>
      <c r="F50" s="49"/>
      <c r="G50" s="8"/>
      <c r="H50" s="50"/>
      <c r="I50" s="12"/>
      <c r="J50" s="8" t="s">
        <v>89</v>
      </c>
      <c r="K50" s="49">
        <v>170</v>
      </c>
      <c r="L50" s="50">
        <f t="shared" si="5"/>
        <v>1.7241379310344827E-2</v>
      </c>
      <c r="M50" s="12"/>
      <c r="N50" s="12"/>
      <c r="O50" s="12"/>
      <c r="P50" s="29"/>
    </row>
    <row r="51" spans="2:16" x14ac:dyDescent="0.25">
      <c r="B51" s="28"/>
      <c r="C51" s="12"/>
      <c r="D51" s="12"/>
      <c r="E51" s="8" t="s">
        <v>71</v>
      </c>
      <c r="F51" s="49">
        <v>45845</v>
      </c>
      <c r="G51" s="8"/>
      <c r="H51" s="50">
        <f>+F51/F$52</f>
        <v>0.24011543558076562</v>
      </c>
      <c r="I51" s="12"/>
      <c r="J51" s="8" t="s">
        <v>43</v>
      </c>
      <c r="K51" s="49">
        <v>880</v>
      </c>
      <c r="L51" s="50">
        <f t="shared" si="5"/>
        <v>8.9249492900608518E-2</v>
      </c>
      <c r="M51" s="12"/>
      <c r="N51" s="12"/>
      <c r="O51" s="12"/>
      <c r="P51" s="29"/>
    </row>
    <row r="52" spans="2:16" x14ac:dyDescent="0.25">
      <c r="B52" s="28"/>
      <c r="C52" s="12"/>
      <c r="D52" s="12"/>
      <c r="E52" s="52" t="s">
        <v>18</v>
      </c>
      <c r="F52" s="53">
        <f>+F51+F49</f>
        <v>190929</v>
      </c>
      <c r="G52" s="52"/>
      <c r="H52" s="54">
        <f>+F52/F$52</f>
        <v>1</v>
      </c>
      <c r="I52" s="12"/>
      <c r="J52" s="52" t="s">
        <v>18</v>
      </c>
      <c r="K52" s="53">
        <f>SUM(K41:K51)</f>
        <v>9860</v>
      </c>
      <c r="L52" s="54">
        <f t="shared" si="5"/>
        <v>1</v>
      </c>
      <c r="M52" s="12"/>
      <c r="N52" s="12"/>
      <c r="O52" s="12"/>
      <c r="P52" s="29"/>
    </row>
    <row r="53" spans="2:16" x14ac:dyDescent="0.25">
      <c r="B53" s="28"/>
      <c r="C53" s="12"/>
      <c r="D53" s="12"/>
      <c r="E53" s="55" t="s">
        <v>49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29"/>
    </row>
    <row r="54" spans="2:16" x14ac:dyDescent="0.25">
      <c r="B54" s="28"/>
      <c r="C54" s="12"/>
      <c r="D54" s="12"/>
      <c r="E54" s="112" t="s">
        <v>56</v>
      </c>
      <c r="F54" s="112"/>
      <c r="G54" s="112"/>
      <c r="H54" s="112"/>
      <c r="I54" s="112"/>
      <c r="J54" s="112"/>
      <c r="K54" s="112"/>
      <c r="L54" s="112"/>
      <c r="M54" s="12"/>
      <c r="N54" s="12"/>
      <c r="O54" s="12"/>
      <c r="P54" s="29"/>
    </row>
    <row r="55" spans="2:16" x14ac:dyDescent="0.25">
      <c r="B55" s="30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</row>
  </sheetData>
  <sortState ref="G34:H46">
    <sortCondition descending="1" ref="G34:G46"/>
  </sortState>
  <mergeCells count="11">
    <mergeCell ref="B1:P2"/>
    <mergeCell ref="C7:O8"/>
    <mergeCell ref="F10:L10"/>
    <mergeCell ref="N20:O21"/>
    <mergeCell ref="C26:D29"/>
    <mergeCell ref="F26:L26"/>
    <mergeCell ref="C35:O36"/>
    <mergeCell ref="E38:H39"/>
    <mergeCell ref="J38:L39"/>
    <mergeCell ref="E54:L54"/>
    <mergeCell ref="F30:L3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workbookViewId="0">
      <selection activeCell="K63" sqref="K63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15" t="s">
        <v>79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2:16" ht="15" customHeight="1" x14ac:dyDescent="0.25"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2:16" x14ac:dyDescent="0.25">
      <c r="B3" s="5" t="str">
        <f>+B6</f>
        <v>1. Arribo de ciudadanos a establecimientos de hospedaje*</v>
      </c>
      <c r="C3" s="6"/>
      <c r="D3" s="6"/>
      <c r="E3" s="6"/>
      <c r="F3" s="6"/>
      <c r="G3" s="6"/>
      <c r="H3" s="5"/>
      <c r="I3" s="7"/>
      <c r="J3" s="7" t="str">
        <f>+B58</f>
        <v>3. Sitios Turísticos</v>
      </c>
      <c r="K3" s="7"/>
      <c r="L3" s="7"/>
      <c r="M3" s="5"/>
      <c r="N3" s="8"/>
      <c r="O3" s="8"/>
      <c r="P3" s="8"/>
    </row>
    <row r="4" spans="2:16" x14ac:dyDescent="0.25">
      <c r="B4" s="5" t="str">
        <f>+B34</f>
        <v>2. Arribo de ciudadanos a establecimientos de hospedaje*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6" spans="2:16" x14ac:dyDescent="0.25">
      <c r="B6" s="25" t="s">
        <v>21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2:16" x14ac:dyDescent="0.25">
      <c r="B7" s="28"/>
      <c r="C7" s="94" t="str">
        <f>+CONCATENATE("En los últimos 10 años el turismo de la región ha mostrado un importante crecimiento, es así, que en el año 2006 registró ",FIXED(K22,1)," arribos de turistas nacionales y extranjeros, mientras que el 2016 los  arribos de turistas extranjeros y nacionales sumaron ",FIXED(K12,1), ", representando un  crecimiento promedio anual de ",FIXED(N22*100,1),"%   en el periodo 2006 – 2016.")</f>
        <v>En los últimos 10 años el turismo de la región ha mostrado un importante crecimiento, es así, que en el año 2006 registró 434,671.0 arribos de turistas nacionales y extranjeros, mientras que el 2016 los  arribos de turistas extranjeros y nacionales sumaron 1,002,978.0, representando un  crecimiento promedio anual de 8.7%   en el periodo 2006 – 2016.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29"/>
    </row>
    <row r="8" spans="2:16" x14ac:dyDescent="0.25">
      <c r="B8" s="28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29"/>
    </row>
    <row r="9" spans="2:16" x14ac:dyDescent="0.25">
      <c r="B9" s="28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29"/>
    </row>
    <row r="10" spans="2:16" x14ac:dyDescent="0.25">
      <c r="B10" s="28"/>
      <c r="C10" s="12"/>
      <c r="D10" s="12"/>
      <c r="E10" s="12"/>
      <c r="F10" s="95" t="s">
        <v>20</v>
      </c>
      <c r="G10" s="95"/>
      <c r="H10" s="95"/>
      <c r="I10" s="95"/>
      <c r="J10" s="95"/>
      <c r="K10" s="95"/>
      <c r="L10" s="95"/>
      <c r="M10" s="12"/>
      <c r="N10" s="12"/>
      <c r="O10" s="12"/>
      <c r="P10" s="29"/>
    </row>
    <row r="11" spans="2:16" x14ac:dyDescent="0.25">
      <c r="B11" s="28"/>
      <c r="C11" s="12"/>
      <c r="D11" s="12"/>
      <c r="E11" s="12"/>
      <c r="F11" s="19" t="s">
        <v>19</v>
      </c>
      <c r="G11" s="20" t="s">
        <v>2</v>
      </c>
      <c r="H11" s="19" t="s">
        <v>16</v>
      </c>
      <c r="I11" s="20" t="s">
        <v>17</v>
      </c>
      <c r="J11" s="19" t="s">
        <v>16</v>
      </c>
      <c r="K11" s="19" t="s">
        <v>18</v>
      </c>
      <c r="L11" s="19" t="s">
        <v>16</v>
      </c>
      <c r="M11" s="12"/>
      <c r="N11" s="12"/>
      <c r="O11" s="12"/>
      <c r="P11" s="29"/>
    </row>
    <row r="12" spans="2:16" x14ac:dyDescent="0.25">
      <c r="B12" s="28"/>
      <c r="C12" s="12"/>
      <c r="D12" s="12"/>
      <c r="E12" s="12"/>
      <c r="F12" s="15">
        <v>2016</v>
      </c>
      <c r="G12" s="16">
        <v>675516</v>
      </c>
      <c r="H12" s="21">
        <f>+G12/G13-1</f>
        <v>0.29062802707675384</v>
      </c>
      <c r="I12" s="16">
        <v>327462</v>
      </c>
      <c r="J12" s="21">
        <f>+I12/I13-1</f>
        <v>-2.5868787891408229E-2</v>
      </c>
      <c r="K12" s="16">
        <f>+I12+G12</f>
        <v>1002978</v>
      </c>
      <c r="L12" s="21">
        <f>+K12/K13-1</f>
        <v>0.16685183914076873</v>
      </c>
      <c r="M12" s="12"/>
      <c r="N12" s="12"/>
      <c r="O12" s="12"/>
      <c r="P12" s="29"/>
    </row>
    <row r="13" spans="2:16" x14ac:dyDescent="0.25">
      <c r="B13" s="28"/>
      <c r="C13" s="12"/>
      <c r="D13" s="12"/>
      <c r="E13" s="12"/>
      <c r="F13" s="15" t="s">
        <v>15</v>
      </c>
      <c r="G13" s="16">
        <v>523401</v>
      </c>
      <c r="H13" s="17">
        <f t="shared" ref="H13:J24" si="0">+G13/G14-1</f>
        <v>3.6581308300160487E-2</v>
      </c>
      <c r="I13" s="16">
        <v>336158</v>
      </c>
      <c r="J13" s="17">
        <f t="shared" si="0"/>
        <v>-2.1846634252910002E-3</v>
      </c>
      <c r="K13" s="16">
        <f t="shared" ref="K13:K25" si="1">+I13+G13</f>
        <v>859559</v>
      </c>
      <c r="L13" s="17">
        <f t="shared" ref="L13:L24" si="2">+K13/K14-1</f>
        <v>2.1067348994564083E-2</v>
      </c>
      <c r="M13" s="12"/>
      <c r="N13" s="12"/>
      <c r="O13" s="12"/>
      <c r="P13" s="29"/>
    </row>
    <row r="14" spans="2:16" x14ac:dyDescent="0.25">
      <c r="B14" s="28"/>
      <c r="C14" s="12"/>
      <c r="D14" s="12"/>
      <c r="E14" s="12"/>
      <c r="F14" s="15" t="s">
        <v>14</v>
      </c>
      <c r="G14" s="16">
        <v>504930</v>
      </c>
      <c r="H14" s="17">
        <f t="shared" si="0"/>
        <v>0.20370171712187202</v>
      </c>
      <c r="I14" s="16">
        <v>336894</v>
      </c>
      <c r="J14" s="17">
        <f t="shared" si="0"/>
        <v>-5.6300823825677249E-2</v>
      </c>
      <c r="K14" s="16">
        <f t="shared" si="1"/>
        <v>841824</v>
      </c>
      <c r="L14" s="17">
        <f t="shared" si="2"/>
        <v>8.4162508982914996E-2</v>
      </c>
      <c r="M14" s="12"/>
      <c r="N14" s="12"/>
      <c r="O14" s="12"/>
      <c r="P14" s="29"/>
    </row>
    <row r="15" spans="2:16" x14ac:dyDescent="0.25">
      <c r="B15" s="28"/>
      <c r="C15" s="12"/>
      <c r="D15" s="12"/>
      <c r="E15" s="12"/>
      <c r="F15" s="15" t="s">
        <v>13</v>
      </c>
      <c r="G15" s="16">
        <v>419481</v>
      </c>
      <c r="H15" s="17">
        <f t="shared" si="0"/>
        <v>7.2273939842149026E-3</v>
      </c>
      <c r="I15" s="16">
        <v>356993</v>
      </c>
      <c r="J15" s="17">
        <f t="shared" si="0"/>
        <v>0.17159050632080541</v>
      </c>
      <c r="K15" s="16">
        <f t="shared" si="1"/>
        <v>776474</v>
      </c>
      <c r="L15" s="17">
        <f t="shared" si="2"/>
        <v>7.6673058977036135E-2</v>
      </c>
      <c r="M15" s="12"/>
      <c r="N15" s="12"/>
      <c r="O15" s="12"/>
      <c r="P15" s="29"/>
    </row>
    <row r="16" spans="2:16" x14ac:dyDescent="0.25">
      <c r="B16" s="28"/>
      <c r="C16" s="12"/>
      <c r="D16" s="12"/>
      <c r="E16" s="12"/>
      <c r="F16" s="15" t="s">
        <v>12</v>
      </c>
      <c r="G16" s="16">
        <v>416471</v>
      </c>
      <c r="H16" s="17">
        <f t="shared" si="0"/>
        <v>-2.3871690542263568E-2</v>
      </c>
      <c r="I16" s="16">
        <v>304708</v>
      </c>
      <c r="J16" s="17">
        <f t="shared" si="0"/>
        <v>0.17437939128122304</v>
      </c>
      <c r="K16" s="16">
        <f t="shared" si="1"/>
        <v>721179</v>
      </c>
      <c r="L16" s="17">
        <f t="shared" si="2"/>
        <v>5.1099007606552282E-2</v>
      </c>
      <c r="M16" s="12"/>
      <c r="N16" s="12"/>
      <c r="O16" s="12"/>
      <c r="P16" s="29"/>
    </row>
    <row r="17" spans="2:16" x14ac:dyDescent="0.25">
      <c r="B17" s="28"/>
      <c r="C17" s="12"/>
      <c r="D17" s="12"/>
      <c r="E17" s="12"/>
      <c r="F17" s="15" t="s">
        <v>11</v>
      </c>
      <c r="G17" s="16">
        <v>426656</v>
      </c>
      <c r="H17" s="17">
        <f t="shared" si="0"/>
        <v>1.8602696818060371E-2</v>
      </c>
      <c r="I17" s="16">
        <v>259463</v>
      </c>
      <c r="J17" s="17">
        <f t="shared" si="0"/>
        <v>0.27509017819407733</v>
      </c>
      <c r="K17" s="16">
        <f t="shared" si="1"/>
        <v>686119</v>
      </c>
      <c r="L17" s="17">
        <f t="shared" si="2"/>
        <v>0.10246485096810476</v>
      </c>
      <c r="M17" s="12"/>
      <c r="N17" s="13"/>
      <c r="O17" s="12"/>
      <c r="P17" s="29"/>
    </row>
    <row r="18" spans="2:16" x14ac:dyDescent="0.25">
      <c r="B18" s="28"/>
      <c r="C18" s="12"/>
      <c r="D18" s="12"/>
      <c r="E18" s="12"/>
      <c r="F18" s="15" t="s">
        <v>10</v>
      </c>
      <c r="G18" s="16">
        <v>418864</v>
      </c>
      <c r="H18" s="17">
        <f t="shared" si="0"/>
        <v>0.10861906967511414</v>
      </c>
      <c r="I18" s="16">
        <v>203486</v>
      </c>
      <c r="J18" s="17">
        <f t="shared" si="0"/>
        <v>-2.1570211374608128E-2</v>
      </c>
      <c r="K18" s="16">
        <f t="shared" si="1"/>
        <v>622350</v>
      </c>
      <c r="L18" s="17">
        <f t="shared" si="2"/>
        <v>6.2398749054706659E-2</v>
      </c>
      <c r="M18" s="12"/>
      <c r="N18" s="13"/>
      <c r="O18" s="12"/>
      <c r="P18" s="29"/>
    </row>
    <row r="19" spans="2:16" x14ac:dyDescent="0.25">
      <c r="B19" s="28"/>
      <c r="C19" s="12"/>
      <c r="D19" s="12"/>
      <c r="E19" s="12"/>
      <c r="F19" s="15" t="s">
        <v>9</v>
      </c>
      <c r="G19" s="16">
        <v>377825</v>
      </c>
      <c r="H19" s="17">
        <f t="shared" si="0"/>
        <v>9.6934998272543371E-2</v>
      </c>
      <c r="I19" s="16">
        <v>207972</v>
      </c>
      <c r="J19" s="17">
        <f t="shared" si="0"/>
        <v>-0.11901282263086332</v>
      </c>
      <c r="K19" s="16">
        <f t="shared" si="1"/>
        <v>585797</v>
      </c>
      <c r="L19" s="17">
        <f t="shared" si="2"/>
        <v>9.1179388944779838E-3</v>
      </c>
      <c r="M19" s="12"/>
      <c r="N19" s="12"/>
      <c r="O19" s="12"/>
      <c r="P19" s="29"/>
    </row>
    <row r="20" spans="2:16" ht="15" customHeight="1" x14ac:dyDescent="0.25">
      <c r="B20" s="28"/>
      <c r="C20" s="12"/>
      <c r="D20" s="12"/>
      <c r="E20" s="12"/>
      <c r="F20" s="15" t="s">
        <v>8</v>
      </c>
      <c r="G20" s="16">
        <v>344437</v>
      </c>
      <c r="H20" s="17">
        <f t="shared" si="0"/>
        <v>0.12673047733696219</v>
      </c>
      <c r="I20" s="16">
        <v>236067</v>
      </c>
      <c r="J20" s="17">
        <f t="shared" si="0"/>
        <v>0.12981530848126055</v>
      </c>
      <c r="K20" s="16">
        <f t="shared" si="1"/>
        <v>580504</v>
      </c>
      <c r="L20" s="17">
        <f t="shared" si="2"/>
        <v>0.12798291618007962</v>
      </c>
      <c r="M20" s="12"/>
      <c r="N20" s="118" t="s">
        <v>23</v>
      </c>
      <c r="O20" s="118"/>
      <c r="P20" s="29"/>
    </row>
    <row r="21" spans="2:16" x14ac:dyDescent="0.25">
      <c r="B21" s="28"/>
      <c r="C21" s="12"/>
      <c r="D21" s="12"/>
      <c r="E21" s="12"/>
      <c r="F21" s="15" t="s">
        <v>7</v>
      </c>
      <c r="G21" s="16">
        <v>305696</v>
      </c>
      <c r="H21" s="17">
        <f t="shared" si="0"/>
        <v>0.20171079942134718</v>
      </c>
      <c r="I21" s="16">
        <v>208943</v>
      </c>
      <c r="J21" s="17">
        <f t="shared" si="0"/>
        <v>0.15894656852684896</v>
      </c>
      <c r="K21" s="16">
        <f t="shared" si="1"/>
        <v>514639</v>
      </c>
      <c r="L21" s="17">
        <f t="shared" si="2"/>
        <v>0.18397362602980194</v>
      </c>
      <c r="M21" s="12"/>
      <c r="N21" s="118"/>
      <c r="O21" s="118"/>
      <c r="P21" s="29"/>
    </row>
    <row r="22" spans="2:16" x14ac:dyDescent="0.25">
      <c r="B22" s="28"/>
      <c r="C22" s="12"/>
      <c r="D22" s="12"/>
      <c r="E22" s="12"/>
      <c r="F22" s="15" t="s">
        <v>6</v>
      </c>
      <c r="G22" s="16">
        <v>254384</v>
      </c>
      <c r="H22" s="17">
        <f t="shared" si="0"/>
        <v>0.17524439598617714</v>
      </c>
      <c r="I22" s="16">
        <v>180287</v>
      </c>
      <c r="J22" s="17">
        <f t="shared" si="0"/>
        <v>9.1259608982507068E-2</v>
      </c>
      <c r="K22" s="16">
        <f t="shared" si="1"/>
        <v>434671</v>
      </c>
      <c r="L22" s="17">
        <f t="shared" si="2"/>
        <v>0.13888990782420052</v>
      </c>
      <c r="M22" s="12"/>
      <c r="N22" s="33">
        <f>+(K12/K22)^(1/10)-1</f>
        <v>8.720908814740147E-2</v>
      </c>
      <c r="O22" s="12"/>
      <c r="P22" s="29"/>
    </row>
    <row r="23" spans="2:16" x14ac:dyDescent="0.25">
      <c r="B23" s="28"/>
      <c r="C23" s="12"/>
      <c r="D23" s="12"/>
      <c r="E23" s="12"/>
      <c r="F23" s="15" t="s">
        <v>5</v>
      </c>
      <c r="G23" s="16">
        <v>216452</v>
      </c>
      <c r="H23" s="17">
        <f t="shared" si="0"/>
        <v>5.6636563339028667E-2</v>
      </c>
      <c r="I23" s="16">
        <v>165210</v>
      </c>
      <c r="J23" s="17">
        <f t="shared" si="0"/>
        <v>0.20120403964024236</v>
      </c>
      <c r="K23" s="16">
        <f t="shared" si="1"/>
        <v>381662</v>
      </c>
      <c r="L23" s="17">
        <f t="shared" si="2"/>
        <v>0.11470937856869567</v>
      </c>
      <c r="M23" s="12"/>
      <c r="N23" s="12"/>
      <c r="O23" s="12"/>
      <c r="P23" s="29"/>
    </row>
    <row r="24" spans="2:16" x14ac:dyDescent="0.25">
      <c r="B24" s="28"/>
      <c r="C24" s="12"/>
      <c r="D24" s="12"/>
      <c r="E24" s="12"/>
      <c r="F24" s="15" t="s">
        <v>4</v>
      </c>
      <c r="G24" s="16">
        <v>204850</v>
      </c>
      <c r="H24" s="17">
        <f t="shared" si="0"/>
        <v>-5.3694944376903031E-5</v>
      </c>
      <c r="I24" s="16">
        <v>137537</v>
      </c>
      <c r="J24" s="17">
        <f t="shared" si="0"/>
        <v>0.11504130623363351</v>
      </c>
      <c r="K24" s="16">
        <f t="shared" si="1"/>
        <v>342387</v>
      </c>
      <c r="L24" s="17">
        <f t="shared" si="2"/>
        <v>4.3201262613952185E-2</v>
      </c>
      <c r="M24" s="12"/>
      <c r="N24" s="12"/>
      <c r="O24" s="12"/>
      <c r="P24" s="29"/>
    </row>
    <row r="25" spans="2:16" x14ac:dyDescent="0.25">
      <c r="B25" s="28"/>
      <c r="C25" s="12"/>
      <c r="D25" s="12"/>
      <c r="E25" s="12"/>
      <c r="F25" s="15" t="s">
        <v>3</v>
      </c>
      <c r="G25" s="16">
        <v>204861</v>
      </c>
      <c r="H25" s="18"/>
      <c r="I25" s="16">
        <v>123347</v>
      </c>
      <c r="J25" s="18"/>
      <c r="K25" s="16">
        <f t="shared" si="1"/>
        <v>328208</v>
      </c>
      <c r="L25" s="18"/>
      <c r="M25" s="12"/>
      <c r="N25" s="13"/>
      <c r="O25" s="12"/>
      <c r="P25" s="29"/>
    </row>
    <row r="26" spans="2:16" ht="15" customHeight="1" x14ac:dyDescent="0.25">
      <c r="B26" s="28"/>
      <c r="C26" s="117" t="s">
        <v>22</v>
      </c>
      <c r="D26" s="117"/>
      <c r="E26" s="12"/>
      <c r="F26" s="106" t="s">
        <v>24</v>
      </c>
      <c r="G26" s="106"/>
      <c r="H26" s="106"/>
      <c r="I26" s="106"/>
      <c r="J26" s="106"/>
      <c r="K26" s="106"/>
      <c r="L26" s="106"/>
      <c r="M26" s="12"/>
      <c r="N26" s="12"/>
      <c r="O26" s="12"/>
      <c r="P26" s="29"/>
    </row>
    <row r="27" spans="2:16" x14ac:dyDescent="0.25">
      <c r="B27" s="28"/>
      <c r="C27" s="117"/>
      <c r="D27" s="117"/>
      <c r="E27" s="12"/>
      <c r="F27" s="23">
        <v>2016</v>
      </c>
      <c r="G27" s="22">
        <f>+G12/K12</f>
        <v>0.67351028636719845</v>
      </c>
      <c r="H27" s="24"/>
      <c r="I27" s="22">
        <f>+I12/K12</f>
        <v>0.32648971363280149</v>
      </c>
      <c r="J27" s="24"/>
      <c r="K27" s="22">
        <f>+I27+G27</f>
        <v>1</v>
      </c>
      <c r="L27" s="24"/>
      <c r="M27" s="12"/>
      <c r="N27" s="12"/>
      <c r="O27" s="12"/>
      <c r="P27" s="29"/>
    </row>
    <row r="28" spans="2:16" x14ac:dyDescent="0.25">
      <c r="B28" s="28"/>
      <c r="C28" s="117"/>
      <c r="D28" s="117"/>
      <c r="E28" s="12"/>
      <c r="F28" s="23">
        <v>2011</v>
      </c>
      <c r="G28" s="22">
        <f>+G17/K17</f>
        <v>0.62183965172222311</v>
      </c>
      <c r="H28" s="24"/>
      <c r="I28" s="22">
        <f>+I17/K17</f>
        <v>0.37816034827777689</v>
      </c>
      <c r="J28" s="24"/>
      <c r="K28" s="22">
        <f>+I28+G28</f>
        <v>1</v>
      </c>
      <c r="L28" s="24"/>
      <c r="M28" s="12"/>
      <c r="N28" s="12"/>
      <c r="O28" s="12"/>
      <c r="P28" s="29"/>
    </row>
    <row r="29" spans="2:16" x14ac:dyDescent="0.25">
      <c r="B29" s="28"/>
      <c r="C29" s="117"/>
      <c r="D29" s="117"/>
      <c r="E29" s="12"/>
      <c r="F29" s="23">
        <v>2006</v>
      </c>
      <c r="G29" s="22">
        <f>+G22/K22</f>
        <v>0.5852334294213325</v>
      </c>
      <c r="H29" s="24"/>
      <c r="I29" s="22">
        <f>+I22/K22</f>
        <v>0.41476657057866756</v>
      </c>
      <c r="J29" s="24"/>
      <c r="K29" s="22">
        <f>+I29+G29</f>
        <v>1</v>
      </c>
      <c r="L29" s="24"/>
      <c r="M29" s="12"/>
      <c r="N29" s="12"/>
      <c r="O29" s="12"/>
      <c r="P29" s="29"/>
    </row>
    <row r="30" spans="2:16" x14ac:dyDescent="0.25">
      <c r="B30" s="28"/>
      <c r="C30" s="12"/>
      <c r="D30" s="12"/>
      <c r="E30" s="12"/>
      <c r="F30" s="114" t="s">
        <v>27</v>
      </c>
      <c r="G30" s="114"/>
      <c r="H30" s="114"/>
      <c r="I30" s="114"/>
      <c r="J30" s="114"/>
      <c r="K30" s="114"/>
      <c r="L30" s="114"/>
      <c r="M30" s="12"/>
      <c r="N30" s="12"/>
      <c r="O30" s="12"/>
      <c r="P30" s="29"/>
    </row>
    <row r="31" spans="2:16" x14ac:dyDescent="0.25"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2"/>
    </row>
    <row r="34" spans="2:16" x14ac:dyDescent="0.25">
      <c r="B34" s="25" t="s">
        <v>34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</row>
    <row r="35" spans="2:16" x14ac:dyDescent="0.25">
      <c r="B35" s="28"/>
      <c r="C35" s="94" t="str">
        <f>+CONCATENATE("Sin considerar a los residentes de esta región, entre las principales regiones de procedencia de los huespedes nacionales figuran ",E41," con ",FIXED(F41,0)," arribos en esta región (equivalente al ",FIXED(G41*100,1),"% de este total), ",E42," con ",FIXED(F42,0)," arribos (",FIXED(G42*100,1),"%)  y ",E43," con ",FIXED(F43,0)," arribos (",FIXED(G43*100,1)," %). En tanto  ",J41," es el principal lugar de procedencia de los huespedes del exterior con ",FIXED(K41,0),"  arribos (equivalente al ",FIXED(L41*100,1)," % de los arribos del exterior), le sigue ",J42,"  con  ",FIXED(K42,0),"  arribos (",FIXED(L42*100,1)," %) y ",J43," con ",FIXED(K43,0)," (",FIXED(L43*100,1)," %) entre las principales.")</f>
        <v>Sin considerar a los residentes de esta región, entre las principales regiones de procedencia de los huespedes nacionales figuran Lima metropolitana con 95,995 arribos en esta región (equivalente al 28.0% de este total), Arequipa con 92,537 arribos (27.0%)  y Cusco con 62,547 arribos (18.2 %). En tanto  Estados Unidos es el principal lugar de procedencia de los huespedes del exterior con 47,129  arribos (equivalente al 14.4 % de los arribos del exterior), le sigue Francia  con  37,446  arribos (11.4 %) y Reino Unido con 27,312 (8.3 %) entre las principales.</v>
      </c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29"/>
    </row>
    <row r="36" spans="2:16" x14ac:dyDescent="0.25">
      <c r="B36" s="28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29"/>
    </row>
    <row r="37" spans="2:16" x14ac:dyDescent="0.25">
      <c r="B37" s="28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29"/>
    </row>
    <row r="38" spans="2:16" ht="15" customHeight="1" x14ac:dyDescent="0.25">
      <c r="B38" s="28"/>
      <c r="C38" s="12"/>
      <c r="D38" s="12"/>
      <c r="E38" s="111" t="s">
        <v>48</v>
      </c>
      <c r="F38" s="111"/>
      <c r="G38" s="111"/>
      <c r="H38" s="111"/>
      <c r="I38" s="12"/>
      <c r="J38" s="111" t="s">
        <v>47</v>
      </c>
      <c r="K38" s="111"/>
      <c r="L38" s="111"/>
      <c r="M38" s="12"/>
      <c r="N38" s="12"/>
      <c r="O38" s="12"/>
      <c r="P38" s="29"/>
    </row>
    <row r="39" spans="2:16" x14ac:dyDescent="0.25">
      <c r="B39" s="28"/>
      <c r="C39" s="12"/>
      <c r="D39" s="12"/>
      <c r="E39" s="111"/>
      <c r="F39" s="111"/>
      <c r="G39" s="111"/>
      <c r="H39" s="111"/>
      <c r="I39" s="12"/>
      <c r="J39" s="111"/>
      <c r="K39" s="111"/>
      <c r="L39" s="111"/>
      <c r="M39" s="12"/>
      <c r="N39" s="12"/>
      <c r="O39" s="12"/>
      <c r="P39" s="29"/>
    </row>
    <row r="40" spans="2:16" x14ac:dyDescent="0.25">
      <c r="B40" s="28"/>
      <c r="C40" s="12"/>
      <c r="D40" s="12"/>
      <c r="E40" s="48" t="s">
        <v>28</v>
      </c>
      <c r="F40" s="48" t="s">
        <v>45</v>
      </c>
      <c r="G40" s="48" t="s">
        <v>55</v>
      </c>
      <c r="H40" s="48" t="s">
        <v>46</v>
      </c>
      <c r="I40" s="12"/>
      <c r="J40" s="48" t="s">
        <v>44</v>
      </c>
      <c r="K40" s="48" t="s">
        <v>45</v>
      </c>
      <c r="L40" s="48" t="s">
        <v>46</v>
      </c>
      <c r="M40" s="12"/>
      <c r="N40" s="12"/>
      <c r="O40" s="12"/>
      <c r="P40" s="29"/>
    </row>
    <row r="41" spans="2:16" x14ac:dyDescent="0.25">
      <c r="B41" s="28"/>
      <c r="C41" s="12"/>
      <c r="D41" s="84">
        <f>+F41+F44</f>
        <v>121527</v>
      </c>
      <c r="E41" s="8" t="s">
        <v>81</v>
      </c>
      <c r="F41" s="49">
        <v>95995</v>
      </c>
      <c r="G41" s="50">
        <f t="shared" ref="G41:G49" si="3">+F41/F$49</f>
        <v>0.27982556631191097</v>
      </c>
      <c r="H41" s="50">
        <f t="shared" ref="H41:H48" si="4">+F41/F$52</f>
        <v>0.14210618253305621</v>
      </c>
      <c r="I41" s="12"/>
      <c r="J41" s="8" t="s">
        <v>35</v>
      </c>
      <c r="K41" s="49">
        <v>47129</v>
      </c>
      <c r="L41" s="50">
        <f t="shared" ref="L41:L52" si="5">+K41/K$52</f>
        <v>0.14392204286298868</v>
      </c>
      <c r="M41" s="12"/>
      <c r="N41" s="12"/>
      <c r="O41" s="12"/>
      <c r="P41" s="29"/>
    </row>
    <row r="42" spans="2:16" x14ac:dyDescent="0.25">
      <c r="B42" s="28"/>
      <c r="C42" s="12"/>
      <c r="D42" s="51"/>
      <c r="E42" s="8" t="s">
        <v>68</v>
      </c>
      <c r="F42" s="49">
        <v>92537</v>
      </c>
      <c r="G42" s="50">
        <f t="shared" si="3"/>
        <v>0.26974549122147307</v>
      </c>
      <c r="H42" s="50">
        <f t="shared" si="4"/>
        <v>0.13698713279922312</v>
      </c>
      <c r="I42" s="12"/>
      <c r="J42" s="8" t="s">
        <v>36</v>
      </c>
      <c r="K42" s="49">
        <v>37446</v>
      </c>
      <c r="L42" s="50">
        <f t="shared" si="5"/>
        <v>0.11435219964453891</v>
      </c>
      <c r="M42" s="12"/>
      <c r="N42" s="12"/>
      <c r="O42" s="12"/>
      <c r="P42" s="29"/>
    </row>
    <row r="43" spans="2:16" x14ac:dyDescent="0.25">
      <c r="B43" s="28"/>
      <c r="C43" s="12"/>
      <c r="D43" s="12"/>
      <c r="E43" s="8" t="s">
        <v>69</v>
      </c>
      <c r="F43" s="49">
        <v>62547</v>
      </c>
      <c r="G43" s="50">
        <f t="shared" si="3"/>
        <v>0.18232459707392151</v>
      </c>
      <c r="H43" s="50">
        <f t="shared" si="4"/>
        <v>9.2591441209386602E-2</v>
      </c>
      <c r="I43" s="12"/>
      <c r="J43" s="8" t="s">
        <v>40</v>
      </c>
      <c r="K43" s="49">
        <v>27312</v>
      </c>
      <c r="L43" s="50">
        <f t="shared" si="5"/>
        <v>8.3405097385345475E-2</v>
      </c>
      <c r="M43" s="12"/>
      <c r="N43" s="12"/>
      <c r="O43" s="12"/>
      <c r="P43" s="29"/>
    </row>
    <row r="44" spans="2:16" x14ac:dyDescent="0.25">
      <c r="B44" s="28"/>
      <c r="C44" s="12"/>
      <c r="D44" s="12"/>
      <c r="E44" s="8" t="s">
        <v>52</v>
      </c>
      <c r="F44" s="49">
        <v>25532</v>
      </c>
      <c r="G44" s="50">
        <f t="shared" si="3"/>
        <v>7.4425817585037884E-2</v>
      </c>
      <c r="H44" s="50">
        <f t="shared" si="4"/>
        <v>3.7796292019730102E-2</v>
      </c>
      <c r="I44" s="12"/>
      <c r="J44" s="8" t="s">
        <v>37</v>
      </c>
      <c r="K44" s="49">
        <v>23600</v>
      </c>
      <c r="L44" s="50">
        <f t="shared" si="5"/>
        <v>7.2069430956874389E-2</v>
      </c>
      <c r="M44" s="12"/>
      <c r="N44" s="12"/>
      <c r="O44" s="12"/>
      <c r="P44" s="29"/>
    </row>
    <row r="45" spans="2:16" x14ac:dyDescent="0.25">
      <c r="B45" s="28"/>
      <c r="C45" s="12"/>
      <c r="D45" s="12"/>
      <c r="E45" s="8" t="s">
        <v>73</v>
      </c>
      <c r="F45" s="49">
        <v>19833</v>
      </c>
      <c r="G45" s="50">
        <f t="shared" si="3"/>
        <v>5.781322419567822E-2</v>
      </c>
      <c r="H45" s="50">
        <f t="shared" si="4"/>
        <v>2.9359778302808521E-2</v>
      </c>
      <c r="I45" s="12"/>
      <c r="J45" s="8" t="s">
        <v>42</v>
      </c>
      <c r="K45" s="49">
        <v>19214</v>
      </c>
      <c r="L45" s="50">
        <f t="shared" si="5"/>
        <v>5.8675510440906117E-2</v>
      </c>
      <c r="M45" s="12"/>
      <c r="N45" s="12"/>
      <c r="O45" s="12"/>
      <c r="P45" s="29"/>
    </row>
    <row r="46" spans="2:16" x14ac:dyDescent="0.25">
      <c r="B46" s="28"/>
      <c r="C46" s="12"/>
      <c r="D46" s="12"/>
      <c r="E46" s="8" t="s">
        <v>71</v>
      </c>
      <c r="F46" s="49">
        <v>11661</v>
      </c>
      <c r="G46" s="50">
        <f t="shared" si="3"/>
        <v>3.3991832165875244E-2</v>
      </c>
      <c r="H46" s="50">
        <f t="shared" si="4"/>
        <v>1.7262359440783047E-2</v>
      </c>
      <c r="I46" s="12"/>
      <c r="J46" s="8" t="s">
        <v>38</v>
      </c>
      <c r="K46" s="49">
        <v>17174</v>
      </c>
      <c r="L46" s="50">
        <f t="shared" si="5"/>
        <v>5.2445779968362742E-2</v>
      </c>
      <c r="M46" s="12"/>
      <c r="N46" s="12"/>
      <c r="O46" s="12"/>
      <c r="P46" s="29"/>
    </row>
    <row r="47" spans="2:16" x14ac:dyDescent="0.25">
      <c r="B47" s="28"/>
      <c r="C47" s="12"/>
      <c r="D47" s="12"/>
      <c r="E47" s="8" t="s">
        <v>70</v>
      </c>
      <c r="F47" s="49">
        <v>5963</v>
      </c>
      <c r="G47" s="50">
        <f t="shared" si="3"/>
        <v>1.7382153777987658E-2</v>
      </c>
      <c r="H47" s="50">
        <f t="shared" si="4"/>
        <v>8.8273260736977371E-3</v>
      </c>
      <c r="I47" s="12"/>
      <c r="J47" s="8" t="s">
        <v>39</v>
      </c>
      <c r="K47" s="49">
        <v>16173</v>
      </c>
      <c r="L47" s="50">
        <f t="shared" si="5"/>
        <v>4.9388936731590227E-2</v>
      </c>
      <c r="M47" s="12"/>
      <c r="N47" s="12"/>
      <c r="O47" s="12"/>
      <c r="P47" s="29"/>
    </row>
    <row r="48" spans="2:16" x14ac:dyDescent="0.25">
      <c r="B48" s="28"/>
      <c r="C48" s="12"/>
      <c r="D48" s="12"/>
      <c r="E48" s="8" t="s">
        <v>43</v>
      </c>
      <c r="F48" s="49">
        <v>28985</v>
      </c>
      <c r="G48" s="50">
        <f t="shared" si="3"/>
        <v>8.449131766811542E-2</v>
      </c>
      <c r="H48" s="50">
        <f t="shared" si="4"/>
        <v>4.2907940004381834E-2</v>
      </c>
      <c r="I48" s="12"/>
      <c r="J48" s="8" t="s">
        <v>57</v>
      </c>
      <c r="K48" s="49">
        <v>15119</v>
      </c>
      <c r="L48" s="50">
        <f t="shared" si="5"/>
        <v>4.6170242654109482E-2</v>
      </c>
      <c r="M48" s="12"/>
      <c r="N48" s="12"/>
      <c r="O48" s="12"/>
      <c r="P48" s="29"/>
    </row>
    <row r="49" spans="2:16" x14ac:dyDescent="0.25">
      <c r="B49" s="28"/>
      <c r="C49" s="12"/>
      <c r="D49" s="12"/>
      <c r="E49" s="52" t="s">
        <v>18</v>
      </c>
      <c r="F49" s="53">
        <f>SUM(F41:F48)</f>
        <v>343053</v>
      </c>
      <c r="G49" s="54">
        <f t="shared" si="3"/>
        <v>1</v>
      </c>
      <c r="H49" s="50"/>
      <c r="I49" s="12"/>
      <c r="J49" s="8" t="s">
        <v>87</v>
      </c>
      <c r="K49" s="49">
        <v>14661</v>
      </c>
      <c r="L49" s="50">
        <f t="shared" si="5"/>
        <v>4.4771607087234551E-2</v>
      </c>
      <c r="M49" s="12"/>
      <c r="N49" s="12"/>
      <c r="O49" s="12"/>
      <c r="P49" s="29"/>
    </row>
    <row r="50" spans="2:16" x14ac:dyDescent="0.25">
      <c r="B50" s="28"/>
      <c r="C50" s="12"/>
      <c r="D50" s="12"/>
      <c r="E50" s="8"/>
      <c r="F50" s="49"/>
      <c r="G50" s="8"/>
      <c r="H50" s="50"/>
      <c r="I50" s="12"/>
      <c r="J50" s="8" t="s">
        <v>92</v>
      </c>
      <c r="K50" s="49">
        <v>34316</v>
      </c>
      <c r="L50" s="50">
        <f t="shared" si="5"/>
        <v>0.10479383867441108</v>
      </c>
      <c r="M50" s="12"/>
      <c r="N50" s="12"/>
      <c r="O50" s="12"/>
      <c r="P50" s="29"/>
    </row>
    <row r="51" spans="2:16" x14ac:dyDescent="0.25">
      <c r="B51" s="28"/>
      <c r="C51" s="12"/>
      <c r="D51" s="12"/>
      <c r="E51" s="8" t="s">
        <v>72</v>
      </c>
      <c r="F51" s="49">
        <v>332463</v>
      </c>
      <c r="G51" s="8"/>
      <c r="H51" s="50">
        <f>+F51/F$52</f>
        <v>0.49216154761693282</v>
      </c>
      <c r="I51" s="12"/>
      <c r="J51" s="8" t="s">
        <v>43</v>
      </c>
      <c r="K51" s="49">
        <v>75318</v>
      </c>
      <c r="L51" s="50">
        <f t="shared" si="5"/>
        <v>0.23000531359363835</v>
      </c>
      <c r="M51" s="12"/>
      <c r="N51" s="12"/>
      <c r="O51" s="12"/>
      <c r="P51" s="29"/>
    </row>
    <row r="52" spans="2:16" x14ac:dyDescent="0.25">
      <c r="B52" s="28"/>
      <c r="C52" s="12"/>
      <c r="D52" s="12"/>
      <c r="E52" s="52" t="s">
        <v>18</v>
      </c>
      <c r="F52" s="53">
        <f>+F51+F49</f>
        <v>675516</v>
      </c>
      <c r="G52" s="52"/>
      <c r="H52" s="54">
        <f>+F52/F$52</f>
        <v>1</v>
      </c>
      <c r="I52" s="12"/>
      <c r="J52" s="52" t="s">
        <v>18</v>
      </c>
      <c r="K52" s="53">
        <f>SUM(K41:K51)</f>
        <v>327462</v>
      </c>
      <c r="L52" s="54">
        <f t="shared" si="5"/>
        <v>1</v>
      </c>
      <c r="M52" s="12"/>
      <c r="N52" s="12"/>
      <c r="O52" s="12"/>
      <c r="P52" s="29"/>
    </row>
    <row r="53" spans="2:16" x14ac:dyDescent="0.25">
      <c r="B53" s="28"/>
      <c r="C53" s="12"/>
      <c r="D53" s="12"/>
      <c r="E53" s="55" t="s">
        <v>49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29"/>
    </row>
    <row r="54" spans="2:16" x14ac:dyDescent="0.25">
      <c r="B54" s="28"/>
      <c r="C54" s="12"/>
      <c r="D54" s="12"/>
      <c r="E54" s="112" t="s">
        <v>56</v>
      </c>
      <c r="F54" s="112"/>
      <c r="G54" s="112"/>
      <c r="H54" s="112"/>
      <c r="I54" s="112"/>
      <c r="J54" s="112"/>
      <c r="K54" s="112"/>
      <c r="L54" s="112"/>
      <c r="M54" s="12"/>
      <c r="N54" s="12"/>
      <c r="O54" s="12"/>
      <c r="P54" s="29"/>
    </row>
    <row r="55" spans="2:16" x14ac:dyDescent="0.25">
      <c r="B55" s="30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</row>
    <row r="58" spans="2:16" x14ac:dyDescent="0.25">
      <c r="B58" s="25" t="s">
        <v>116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7"/>
    </row>
    <row r="59" spans="2:16" x14ac:dyDescent="0.25">
      <c r="B59" s="28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29"/>
    </row>
    <row r="60" spans="2:16" x14ac:dyDescent="0.25">
      <c r="B60" s="28"/>
      <c r="C60" s="12"/>
      <c r="D60" s="121" t="s">
        <v>132</v>
      </c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"/>
      <c r="P60" s="29"/>
    </row>
    <row r="61" spans="2:16" x14ac:dyDescent="0.25">
      <c r="B61" s="28"/>
      <c r="C61" s="12"/>
      <c r="D61" s="124" t="s">
        <v>114</v>
      </c>
      <c r="E61" s="125"/>
      <c r="F61" s="123" t="s">
        <v>15</v>
      </c>
      <c r="G61" s="123"/>
      <c r="H61" s="123"/>
      <c r="I61" s="123" t="s">
        <v>96</v>
      </c>
      <c r="J61" s="123"/>
      <c r="K61" s="123"/>
      <c r="L61" s="123" t="s">
        <v>111</v>
      </c>
      <c r="M61" s="123"/>
      <c r="N61" s="123"/>
      <c r="O61" s="12"/>
      <c r="P61" s="29"/>
    </row>
    <row r="62" spans="2:16" x14ac:dyDescent="0.25">
      <c r="B62" s="28"/>
      <c r="C62" s="12"/>
      <c r="D62" s="126"/>
      <c r="E62" s="127"/>
      <c r="F62" s="74" t="s">
        <v>97</v>
      </c>
      <c r="G62" s="74" t="s">
        <v>98</v>
      </c>
      <c r="H62" s="74" t="s">
        <v>18</v>
      </c>
      <c r="I62" s="74" t="s">
        <v>97</v>
      </c>
      <c r="J62" s="74" t="s">
        <v>98</v>
      </c>
      <c r="K62" s="74" t="s">
        <v>18</v>
      </c>
      <c r="L62" s="74" t="s">
        <v>97</v>
      </c>
      <c r="M62" s="74" t="s">
        <v>98</v>
      </c>
      <c r="N62" s="74" t="s">
        <v>18</v>
      </c>
      <c r="O62" s="12"/>
      <c r="P62" s="29"/>
    </row>
    <row r="63" spans="2:16" x14ac:dyDescent="0.25">
      <c r="B63" s="28"/>
      <c r="C63" s="12"/>
      <c r="D63" s="76" t="s">
        <v>133</v>
      </c>
      <c r="E63" s="72"/>
      <c r="F63" s="75">
        <v>29722</v>
      </c>
      <c r="G63" s="40">
        <v>59523</v>
      </c>
      <c r="H63" s="40">
        <v>89245</v>
      </c>
      <c r="I63" s="40">
        <v>34082</v>
      </c>
      <c r="J63" s="40">
        <v>60926</v>
      </c>
      <c r="K63" s="40">
        <v>95008</v>
      </c>
      <c r="L63" s="41">
        <f t="shared" ref="L63:N67" si="6">+I63/F63-1</f>
        <v>0.14669268555278925</v>
      </c>
      <c r="M63" s="41">
        <f t="shared" si="6"/>
        <v>2.3570720561799652E-2</v>
      </c>
      <c r="N63" s="41">
        <f t="shared" si="6"/>
        <v>6.4575046221076793E-2</v>
      </c>
      <c r="O63" s="12"/>
      <c r="P63" s="29"/>
    </row>
    <row r="64" spans="2:16" x14ac:dyDescent="0.25">
      <c r="B64" s="28"/>
      <c r="C64" s="12"/>
      <c r="D64" s="76" t="s">
        <v>134</v>
      </c>
      <c r="E64" s="72"/>
      <c r="F64" s="75">
        <v>7172</v>
      </c>
      <c r="G64" s="40">
        <v>26017</v>
      </c>
      <c r="H64" s="40">
        <v>33189</v>
      </c>
      <c r="I64" s="40">
        <v>7198</v>
      </c>
      <c r="J64" s="40">
        <v>20445</v>
      </c>
      <c r="K64" s="40">
        <v>27643</v>
      </c>
      <c r="L64" s="41">
        <f t="shared" si="6"/>
        <v>3.6252091466815184E-3</v>
      </c>
      <c r="M64" s="41">
        <f t="shared" si="6"/>
        <v>-0.21416765960717987</v>
      </c>
      <c r="N64" s="41">
        <f t="shared" si="6"/>
        <v>-0.16710355840790625</v>
      </c>
      <c r="O64" s="12"/>
      <c r="P64" s="29"/>
    </row>
    <row r="65" spans="2:16" x14ac:dyDescent="0.25">
      <c r="B65" s="28"/>
      <c r="C65" s="12"/>
      <c r="D65" s="76" t="s">
        <v>135</v>
      </c>
      <c r="E65" s="72"/>
      <c r="F65" s="75">
        <v>12218</v>
      </c>
      <c r="G65" s="40">
        <v>56976</v>
      </c>
      <c r="H65" s="40">
        <v>69194</v>
      </c>
      <c r="I65" s="40">
        <v>17713</v>
      </c>
      <c r="J65" s="40">
        <v>66770</v>
      </c>
      <c r="K65" s="40">
        <v>84483</v>
      </c>
      <c r="L65" s="41">
        <f t="shared" ref="L65:L66" si="7">+I65/F65-1</f>
        <v>0.44974627598624983</v>
      </c>
      <c r="M65" s="41">
        <f t="shared" ref="M65:M66" si="8">+J65/G65-1</f>
        <v>0.17189693906206127</v>
      </c>
      <c r="N65" s="41">
        <f t="shared" ref="N65:N66" si="9">+K65/H65-1</f>
        <v>0.22095846460675772</v>
      </c>
      <c r="O65" s="12"/>
      <c r="P65" s="29"/>
    </row>
    <row r="66" spans="2:16" x14ac:dyDescent="0.25">
      <c r="B66" s="28"/>
      <c r="C66" s="12"/>
      <c r="D66" s="76" t="s">
        <v>136</v>
      </c>
      <c r="E66" s="72"/>
      <c r="F66" s="75">
        <v>13280</v>
      </c>
      <c r="G66" s="40">
        <v>29062</v>
      </c>
      <c r="H66" s="40">
        <v>42342</v>
      </c>
      <c r="I66" s="40">
        <v>8899</v>
      </c>
      <c r="J66" s="40">
        <v>20245</v>
      </c>
      <c r="K66" s="40">
        <v>29144</v>
      </c>
      <c r="L66" s="41">
        <f t="shared" si="7"/>
        <v>-0.32989457831325297</v>
      </c>
      <c r="M66" s="41">
        <f t="shared" si="8"/>
        <v>-0.30338586470304862</v>
      </c>
      <c r="N66" s="41">
        <f t="shared" si="9"/>
        <v>-0.31169996693590285</v>
      </c>
      <c r="O66" s="12"/>
      <c r="P66" s="29"/>
    </row>
    <row r="67" spans="2:16" x14ac:dyDescent="0.25">
      <c r="B67" s="28"/>
      <c r="C67" s="12"/>
      <c r="D67" s="76" t="s">
        <v>137</v>
      </c>
      <c r="E67" s="72"/>
      <c r="F67" s="75">
        <v>31050</v>
      </c>
      <c r="G67" s="40">
        <v>119589</v>
      </c>
      <c r="H67" s="40">
        <v>150639</v>
      </c>
      <c r="I67" s="40">
        <v>35953</v>
      </c>
      <c r="J67" s="40">
        <v>118241</v>
      </c>
      <c r="K67" s="40">
        <v>154194</v>
      </c>
      <c r="L67" s="41">
        <f t="shared" si="6"/>
        <v>0.15790660225442843</v>
      </c>
      <c r="M67" s="41">
        <f t="shared" si="6"/>
        <v>-1.1271939726897995E-2</v>
      </c>
      <c r="N67" s="41">
        <f t="shared" si="6"/>
        <v>2.3599466273674041E-2</v>
      </c>
      <c r="O67" s="12"/>
      <c r="P67" s="29"/>
    </row>
    <row r="68" spans="2:16" x14ac:dyDescent="0.25">
      <c r="B68" s="28"/>
      <c r="C68" s="12"/>
      <c r="D68" s="109" t="s">
        <v>130</v>
      </c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2"/>
      <c r="P68" s="29"/>
    </row>
    <row r="69" spans="2:16" x14ac:dyDescent="0.25">
      <c r="B69" s="30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2"/>
    </row>
  </sheetData>
  <mergeCells count="17">
    <mergeCell ref="D68:N68"/>
    <mergeCell ref="D60:N60"/>
    <mergeCell ref="D61:E62"/>
    <mergeCell ref="F61:H61"/>
    <mergeCell ref="I61:K61"/>
    <mergeCell ref="L61:N61"/>
    <mergeCell ref="F30:L30"/>
    <mergeCell ref="C35:O36"/>
    <mergeCell ref="E38:H39"/>
    <mergeCell ref="J38:L39"/>
    <mergeCell ref="E54:L54"/>
    <mergeCell ref="B1:P2"/>
    <mergeCell ref="C7:O8"/>
    <mergeCell ref="F10:L10"/>
    <mergeCell ref="N20:O21"/>
    <mergeCell ref="C26:D29"/>
    <mergeCell ref="F26:L2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workbookViewId="0">
      <selection activeCell="B11" sqref="B11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15" t="s">
        <v>80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2:16" ht="15" customHeight="1" x14ac:dyDescent="0.25"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2:16" x14ac:dyDescent="0.25">
      <c r="B3" s="5" t="str">
        <f>+B6</f>
        <v>1. Arribo de ciudadanos a establecimientos de hospedaje*</v>
      </c>
      <c r="C3" s="6"/>
      <c r="D3" s="6"/>
      <c r="E3" s="6"/>
      <c r="F3" s="6"/>
      <c r="G3" s="6"/>
      <c r="H3" s="5"/>
      <c r="I3" s="7"/>
      <c r="J3" s="7"/>
      <c r="K3" s="7"/>
      <c r="L3" s="7"/>
      <c r="M3" s="5"/>
      <c r="N3" s="8"/>
      <c r="O3" s="8"/>
      <c r="P3" s="8"/>
    </row>
    <row r="4" spans="2:16" x14ac:dyDescent="0.25">
      <c r="B4" s="5" t="str">
        <f>+B34</f>
        <v>2. Arribo de ciudadanos a establecimientos de hospedaje*</v>
      </c>
      <c r="C4" s="6"/>
      <c r="D4" s="6"/>
      <c r="E4" s="6"/>
      <c r="F4" s="6"/>
      <c r="G4" s="6"/>
      <c r="H4" s="5"/>
      <c r="I4" s="7"/>
      <c r="J4" s="7"/>
      <c r="K4" s="7"/>
      <c r="L4" s="7"/>
      <c r="M4" s="5"/>
      <c r="N4" s="8"/>
      <c r="O4" s="8"/>
      <c r="P4" s="8"/>
    </row>
    <row r="6" spans="2:16" x14ac:dyDescent="0.25">
      <c r="B6" s="25" t="s">
        <v>21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2:16" x14ac:dyDescent="0.25">
      <c r="B7" s="28"/>
      <c r="C7" s="94" t="str">
        <f>+CONCATENATE("En los últimos 10 años el turismo de la región ha mostrado un importante crecimiento, es así, que en el año 2006 registró ",FIXED(K22,1)," arribos de turistas nacionales y extranjeros, mientras que el 2016 los  arribos de turistas extranjeros y nacionales sumaron ",FIXED(K12,1), ", representando un  crecimiento promedio anual de ",FIXED(N22*100,1),"%   en el periodo 2006 – 2016.")</f>
        <v>En los últimos 10 años el turismo de la región ha mostrado un importante crecimiento, es así, que en el año 2006 registró 268,817.0 arribos de turistas nacionales y extranjeros, mientras que el 2016 los  arribos de turistas extranjeros y nacionales sumaron 681,786.0, representando un  crecimiento promedio anual de 9.8%   en el periodo 2006 – 2016.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29"/>
    </row>
    <row r="8" spans="2:16" x14ac:dyDescent="0.25">
      <c r="B8" s="28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29"/>
    </row>
    <row r="9" spans="2:16" x14ac:dyDescent="0.25">
      <c r="B9" s="28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29"/>
    </row>
    <row r="10" spans="2:16" x14ac:dyDescent="0.25">
      <c r="B10" s="28"/>
      <c r="C10" s="12"/>
      <c r="D10" s="12"/>
      <c r="E10" s="12"/>
      <c r="F10" s="95" t="s">
        <v>20</v>
      </c>
      <c r="G10" s="95"/>
      <c r="H10" s="95"/>
      <c r="I10" s="95"/>
      <c r="J10" s="95"/>
      <c r="K10" s="95"/>
      <c r="L10" s="95"/>
      <c r="M10" s="12"/>
      <c r="N10" s="12"/>
      <c r="O10" s="12"/>
      <c r="P10" s="29"/>
    </row>
    <row r="11" spans="2:16" x14ac:dyDescent="0.25">
      <c r="B11" s="28"/>
      <c r="C11" s="12"/>
      <c r="D11" s="12"/>
      <c r="E11" s="12"/>
      <c r="F11" s="19" t="s">
        <v>19</v>
      </c>
      <c r="G11" s="20" t="s">
        <v>2</v>
      </c>
      <c r="H11" s="19" t="s">
        <v>16</v>
      </c>
      <c r="I11" s="20" t="s">
        <v>17</v>
      </c>
      <c r="J11" s="19" t="s">
        <v>16</v>
      </c>
      <c r="K11" s="19" t="s">
        <v>18</v>
      </c>
      <c r="L11" s="19" t="s">
        <v>16</v>
      </c>
      <c r="M11" s="12"/>
      <c r="N11" s="12"/>
      <c r="O11" s="12"/>
      <c r="P11" s="29"/>
    </row>
    <row r="12" spans="2:16" x14ac:dyDescent="0.25">
      <c r="B12" s="28"/>
      <c r="C12" s="12"/>
      <c r="D12" s="12"/>
      <c r="E12" s="12"/>
      <c r="F12" s="15">
        <v>2016</v>
      </c>
      <c r="G12" s="16">
        <v>472012</v>
      </c>
      <c r="H12" s="21">
        <f>+G12/G13-1</f>
        <v>2.6273677619105706E-2</v>
      </c>
      <c r="I12" s="16">
        <v>209774</v>
      </c>
      <c r="J12" s="21">
        <f>+I12/I13-1</f>
        <v>6.9827929131689892E-2</v>
      </c>
      <c r="K12" s="16">
        <f>+I12+G12</f>
        <v>681786</v>
      </c>
      <c r="L12" s="21">
        <f>+K12/K13-1</f>
        <v>3.9292083962134683E-2</v>
      </c>
      <c r="M12" s="12"/>
      <c r="N12" s="12"/>
      <c r="O12" s="12"/>
      <c r="P12" s="29"/>
    </row>
    <row r="13" spans="2:16" x14ac:dyDescent="0.25">
      <c r="B13" s="28"/>
      <c r="C13" s="12"/>
      <c r="D13" s="12"/>
      <c r="E13" s="12"/>
      <c r="F13" s="15" t="s">
        <v>15</v>
      </c>
      <c r="G13" s="16">
        <v>459928</v>
      </c>
      <c r="H13" s="17">
        <f t="shared" ref="H13:J24" si="0">+G13/G14-1</f>
        <v>8.6925080232354901E-2</v>
      </c>
      <c r="I13" s="16">
        <v>196082</v>
      </c>
      <c r="J13" s="17">
        <f t="shared" si="0"/>
        <v>0.20479751276489844</v>
      </c>
      <c r="K13" s="16">
        <f t="shared" ref="K13:K25" si="1">+I13+G13</f>
        <v>656010</v>
      </c>
      <c r="L13" s="17">
        <f t="shared" ref="L13:L24" si="2">+K13/K14-1</f>
        <v>0.1196677914377442</v>
      </c>
      <c r="M13" s="12"/>
      <c r="N13" s="12"/>
      <c r="O13" s="12"/>
      <c r="P13" s="29"/>
    </row>
    <row r="14" spans="2:16" x14ac:dyDescent="0.25">
      <c r="B14" s="28"/>
      <c r="C14" s="12"/>
      <c r="D14" s="12"/>
      <c r="E14" s="12"/>
      <c r="F14" s="15" t="s">
        <v>14</v>
      </c>
      <c r="G14" s="16">
        <v>423146</v>
      </c>
      <c r="H14" s="17">
        <f t="shared" si="0"/>
        <v>0.12792312510828863</v>
      </c>
      <c r="I14" s="16">
        <v>162751</v>
      </c>
      <c r="J14" s="17">
        <f t="shared" si="0"/>
        <v>-2.2399086977414662E-2</v>
      </c>
      <c r="K14" s="16">
        <f t="shared" si="1"/>
        <v>585897</v>
      </c>
      <c r="L14" s="17">
        <f t="shared" si="2"/>
        <v>8.1719238970893615E-2</v>
      </c>
      <c r="M14" s="12"/>
      <c r="N14" s="12"/>
      <c r="O14" s="12"/>
      <c r="P14" s="29"/>
    </row>
    <row r="15" spans="2:16" x14ac:dyDescent="0.25">
      <c r="B15" s="28"/>
      <c r="C15" s="12"/>
      <c r="D15" s="12"/>
      <c r="E15" s="12"/>
      <c r="F15" s="15" t="s">
        <v>13</v>
      </c>
      <c r="G15" s="16">
        <v>375155</v>
      </c>
      <c r="H15" s="17">
        <f t="shared" si="0"/>
        <v>0.10571906886815263</v>
      </c>
      <c r="I15" s="16">
        <v>166480</v>
      </c>
      <c r="J15" s="17">
        <f t="shared" si="0"/>
        <v>0.2718396907492151</v>
      </c>
      <c r="K15" s="16">
        <f t="shared" si="1"/>
        <v>541635</v>
      </c>
      <c r="L15" s="17">
        <f t="shared" si="2"/>
        <v>0.15196636203350611</v>
      </c>
      <c r="M15" s="12"/>
      <c r="N15" s="12"/>
      <c r="O15" s="12"/>
      <c r="P15" s="29"/>
    </row>
    <row r="16" spans="2:16" x14ac:dyDescent="0.25">
      <c r="B16" s="28"/>
      <c r="C16" s="12"/>
      <c r="D16" s="12"/>
      <c r="E16" s="12"/>
      <c r="F16" s="15" t="s">
        <v>12</v>
      </c>
      <c r="G16" s="16">
        <v>339286</v>
      </c>
      <c r="H16" s="17">
        <f t="shared" si="0"/>
        <v>0.16083317937032549</v>
      </c>
      <c r="I16" s="16">
        <v>130897</v>
      </c>
      <c r="J16" s="17">
        <f t="shared" si="0"/>
        <v>0.16129919443557261</v>
      </c>
      <c r="K16" s="16">
        <f t="shared" si="1"/>
        <v>470183</v>
      </c>
      <c r="L16" s="17">
        <f t="shared" si="2"/>
        <v>0.16096287846239687</v>
      </c>
      <c r="M16" s="12"/>
      <c r="N16" s="12"/>
      <c r="O16" s="12"/>
      <c r="P16" s="29"/>
    </row>
    <row r="17" spans="2:16" x14ac:dyDescent="0.25">
      <c r="B17" s="28"/>
      <c r="C17" s="12"/>
      <c r="D17" s="12"/>
      <c r="E17" s="12"/>
      <c r="F17" s="15" t="s">
        <v>11</v>
      </c>
      <c r="G17" s="16">
        <v>292278</v>
      </c>
      <c r="H17" s="17">
        <f t="shared" si="0"/>
        <v>4.1911300758231906E-2</v>
      </c>
      <c r="I17" s="16">
        <v>112716</v>
      </c>
      <c r="J17" s="17">
        <f t="shared" si="0"/>
        <v>0.30437197676302441</v>
      </c>
      <c r="K17" s="16">
        <f t="shared" si="1"/>
        <v>404994</v>
      </c>
      <c r="L17" s="17">
        <f t="shared" si="2"/>
        <v>0.10372136754466044</v>
      </c>
      <c r="M17" s="12"/>
      <c r="N17" s="13"/>
      <c r="O17" s="12"/>
      <c r="P17" s="29"/>
    </row>
    <row r="18" spans="2:16" x14ac:dyDescent="0.25">
      <c r="B18" s="28"/>
      <c r="C18" s="12"/>
      <c r="D18" s="12"/>
      <c r="E18" s="12"/>
      <c r="F18" s="15" t="s">
        <v>10</v>
      </c>
      <c r="G18" s="16">
        <v>280521</v>
      </c>
      <c r="H18" s="17">
        <f t="shared" si="0"/>
        <v>3.9355462598972268E-2</v>
      </c>
      <c r="I18" s="16">
        <v>86414</v>
      </c>
      <c r="J18" s="17">
        <f t="shared" si="0"/>
        <v>0.43121666832289907</v>
      </c>
      <c r="K18" s="16">
        <f t="shared" si="1"/>
        <v>366935</v>
      </c>
      <c r="L18" s="17">
        <f t="shared" si="2"/>
        <v>0.11099168273903426</v>
      </c>
      <c r="M18" s="12"/>
      <c r="N18" s="13"/>
      <c r="O18" s="12"/>
      <c r="P18" s="29"/>
    </row>
    <row r="19" spans="2:16" x14ac:dyDescent="0.25">
      <c r="B19" s="28"/>
      <c r="C19" s="12"/>
      <c r="D19" s="12"/>
      <c r="E19" s="12"/>
      <c r="F19" s="15" t="s">
        <v>9</v>
      </c>
      <c r="G19" s="16">
        <v>269899</v>
      </c>
      <c r="H19" s="17">
        <f t="shared" si="0"/>
        <v>3.9008184288936931E-2</v>
      </c>
      <c r="I19" s="16">
        <v>60378</v>
      </c>
      <c r="J19" s="17">
        <f t="shared" si="0"/>
        <v>-0.1283420915863025</v>
      </c>
      <c r="K19" s="16">
        <f t="shared" si="1"/>
        <v>330277</v>
      </c>
      <c r="L19" s="17">
        <f t="shared" si="2"/>
        <v>3.7777250983181965E-3</v>
      </c>
      <c r="M19" s="12"/>
      <c r="N19" s="12"/>
      <c r="O19" s="12"/>
      <c r="P19" s="29"/>
    </row>
    <row r="20" spans="2:16" ht="15" customHeight="1" x14ac:dyDescent="0.25">
      <c r="B20" s="28"/>
      <c r="C20" s="12"/>
      <c r="D20" s="12"/>
      <c r="E20" s="12"/>
      <c r="F20" s="15" t="s">
        <v>8</v>
      </c>
      <c r="G20" s="16">
        <v>259766</v>
      </c>
      <c r="H20" s="17">
        <f t="shared" si="0"/>
        <v>7.4941238785712017E-2</v>
      </c>
      <c r="I20" s="16">
        <v>69268</v>
      </c>
      <c r="J20" s="17">
        <f t="shared" si="0"/>
        <v>0.10965509507713511</v>
      </c>
      <c r="K20" s="16">
        <f t="shared" si="1"/>
        <v>329034</v>
      </c>
      <c r="L20" s="17">
        <f t="shared" si="2"/>
        <v>8.2067489040676955E-2</v>
      </c>
      <c r="M20" s="12"/>
      <c r="N20" s="118" t="s">
        <v>23</v>
      </c>
      <c r="O20" s="118"/>
      <c r="P20" s="29"/>
    </row>
    <row r="21" spans="2:16" x14ac:dyDescent="0.25">
      <c r="B21" s="28"/>
      <c r="C21" s="12"/>
      <c r="D21" s="12"/>
      <c r="E21" s="12"/>
      <c r="F21" s="15" t="s">
        <v>7</v>
      </c>
      <c r="G21" s="16">
        <v>241656</v>
      </c>
      <c r="H21" s="17">
        <f t="shared" si="0"/>
        <v>0.11120001103585264</v>
      </c>
      <c r="I21" s="16">
        <v>62423</v>
      </c>
      <c r="J21" s="17">
        <f t="shared" si="0"/>
        <v>0.2157798379557494</v>
      </c>
      <c r="K21" s="16">
        <f t="shared" si="1"/>
        <v>304079</v>
      </c>
      <c r="L21" s="17">
        <f t="shared" si="2"/>
        <v>0.13117473969280224</v>
      </c>
      <c r="M21" s="12"/>
      <c r="N21" s="118"/>
      <c r="O21" s="118"/>
      <c r="P21" s="29"/>
    </row>
    <row r="22" spans="2:16" x14ac:dyDescent="0.25">
      <c r="B22" s="28"/>
      <c r="C22" s="12"/>
      <c r="D22" s="12"/>
      <c r="E22" s="12"/>
      <c r="F22" s="15" t="s">
        <v>6</v>
      </c>
      <c r="G22" s="16">
        <v>217473</v>
      </c>
      <c r="H22" s="17">
        <f t="shared" si="0"/>
        <v>6.6828550404709253E-2</v>
      </c>
      <c r="I22" s="16">
        <v>51344</v>
      </c>
      <c r="J22" s="17">
        <f t="shared" si="0"/>
        <v>0.48771441817338901</v>
      </c>
      <c r="K22" s="16">
        <f t="shared" si="1"/>
        <v>268817</v>
      </c>
      <c r="L22" s="17">
        <f t="shared" si="2"/>
        <v>0.12776784890209014</v>
      </c>
      <c r="M22" s="12"/>
      <c r="N22" s="33">
        <f>+(K12/K22)^(1/10)-1</f>
        <v>9.7536911218648825E-2</v>
      </c>
      <c r="O22" s="12"/>
      <c r="P22" s="29"/>
    </row>
    <row r="23" spans="2:16" x14ac:dyDescent="0.25">
      <c r="B23" s="28"/>
      <c r="C23" s="12"/>
      <c r="D23" s="12"/>
      <c r="E23" s="12"/>
      <c r="F23" s="15" t="s">
        <v>5</v>
      </c>
      <c r="G23" s="16">
        <v>203850</v>
      </c>
      <c r="H23" s="17">
        <f t="shared" si="0"/>
        <v>7.8542895690590253E-2</v>
      </c>
      <c r="I23" s="16">
        <v>34512</v>
      </c>
      <c r="J23" s="17">
        <f t="shared" si="0"/>
        <v>8.2525642232050389E-2</v>
      </c>
      <c r="K23" s="16">
        <f t="shared" si="1"/>
        <v>238362</v>
      </c>
      <c r="L23" s="17">
        <f t="shared" si="2"/>
        <v>7.9117734940195472E-2</v>
      </c>
      <c r="M23" s="12"/>
      <c r="N23" s="12"/>
      <c r="O23" s="12"/>
      <c r="P23" s="29"/>
    </row>
    <row r="24" spans="2:16" x14ac:dyDescent="0.25">
      <c r="B24" s="28"/>
      <c r="C24" s="12"/>
      <c r="D24" s="12"/>
      <c r="E24" s="12"/>
      <c r="F24" s="15" t="s">
        <v>4</v>
      </c>
      <c r="G24" s="16">
        <v>189005</v>
      </c>
      <c r="H24" s="17">
        <f t="shared" si="0"/>
        <v>-1.7390174161684424E-2</v>
      </c>
      <c r="I24" s="16">
        <v>31881</v>
      </c>
      <c r="J24" s="17">
        <f t="shared" si="0"/>
        <v>0.27769317088810519</v>
      </c>
      <c r="K24" s="16">
        <f t="shared" si="1"/>
        <v>220886</v>
      </c>
      <c r="L24" s="17">
        <f t="shared" si="2"/>
        <v>1.6493175396452786E-2</v>
      </c>
      <c r="M24" s="12"/>
      <c r="N24" s="12"/>
      <c r="O24" s="12"/>
      <c r="P24" s="29"/>
    </row>
    <row r="25" spans="2:16" x14ac:dyDescent="0.25">
      <c r="B25" s="28"/>
      <c r="C25" s="12"/>
      <c r="D25" s="12"/>
      <c r="E25" s="12"/>
      <c r="F25" s="15" t="s">
        <v>3</v>
      </c>
      <c r="G25" s="16">
        <v>192350</v>
      </c>
      <c r="H25" s="18"/>
      <c r="I25" s="16">
        <v>24952</v>
      </c>
      <c r="J25" s="18"/>
      <c r="K25" s="16">
        <f t="shared" si="1"/>
        <v>217302</v>
      </c>
      <c r="L25" s="18"/>
      <c r="M25" s="12"/>
      <c r="N25" s="13"/>
      <c r="O25" s="12"/>
      <c r="P25" s="29"/>
    </row>
    <row r="26" spans="2:16" ht="15" customHeight="1" x14ac:dyDescent="0.25">
      <c r="B26" s="28"/>
      <c r="C26" s="117" t="s">
        <v>22</v>
      </c>
      <c r="D26" s="117"/>
      <c r="E26" s="12"/>
      <c r="F26" s="106" t="s">
        <v>24</v>
      </c>
      <c r="G26" s="106"/>
      <c r="H26" s="106"/>
      <c r="I26" s="106"/>
      <c r="J26" s="106"/>
      <c r="K26" s="106"/>
      <c r="L26" s="106"/>
      <c r="M26" s="12"/>
      <c r="N26" s="12"/>
      <c r="O26" s="12"/>
      <c r="P26" s="29"/>
    </row>
    <row r="27" spans="2:16" x14ac:dyDescent="0.25">
      <c r="B27" s="28"/>
      <c r="C27" s="117"/>
      <c r="D27" s="117"/>
      <c r="E27" s="12"/>
      <c r="F27" s="23">
        <v>2016</v>
      </c>
      <c r="G27" s="22">
        <f>+G12/K12</f>
        <v>0.69231694402642474</v>
      </c>
      <c r="H27" s="24"/>
      <c r="I27" s="22">
        <f>+I12/K12</f>
        <v>0.30768305597357526</v>
      </c>
      <c r="J27" s="24"/>
      <c r="K27" s="22">
        <f>+I27+G27</f>
        <v>1</v>
      </c>
      <c r="L27" s="24"/>
      <c r="M27" s="12"/>
      <c r="N27" s="12"/>
      <c r="O27" s="12"/>
      <c r="P27" s="29"/>
    </row>
    <row r="28" spans="2:16" x14ac:dyDescent="0.25">
      <c r="B28" s="28"/>
      <c r="C28" s="117"/>
      <c r="D28" s="117"/>
      <c r="E28" s="12"/>
      <c r="F28" s="23">
        <v>2011</v>
      </c>
      <c r="G28" s="22">
        <f>+G17/K17</f>
        <v>0.72168476570023254</v>
      </c>
      <c r="H28" s="24"/>
      <c r="I28" s="22">
        <f>+I17/K17</f>
        <v>0.2783152342997674</v>
      </c>
      <c r="J28" s="24"/>
      <c r="K28" s="22">
        <f>+I28+G28</f>
        <v>1</v>
      </c>
      <c r="L28" s="24"/>
      <c r="M28" s="12"/>
      <c r="N28" s="12"/>
      <c r="O28" s="12"/>
      <c r="P28" s="29"/>
    </row>
    <row r="29" spans="2:16" x14ac:dyDescent="0.25">
      <c r="B29" s="28"/>
      <c r="C29" s="117"/>
      <c r="D29" s="117"/>
      <c r="E29" s="12"/>
      <c r="F29" s="23">
        <v>2006</v>
      </c>
      <c r="G29" s="22">
        <f>+G22/K22</f>
        <v>0.80900017484013287</v>
      </c>
      <c r="H29" s="24"/>
      <c r="I29" s="22">
        <f>+I22/K22</f>
        <v>0.19099982515986713</v>
      </c>
      <c r="J29" s="24"/>
      <c r="K29" s="22">
        <f>+I29+G29</f>
        <v>1</v>
      </c>
      <c r="L29" s="24"/>
      <c r="M29" s="12"/>
      <c r="N29" s="12"/>
      <c r="O29" s="12"/>
      <c r="P29" s="29"/>
    </row>
    <row r="30" spans="2:16" x14ac:dyDescent="0.25">
      <c r="B30" s="28"/>
      <c r="C30" s="12"/>
      <c r="D30" s="12"/>
      <c r="E30" s="12"/>
      <c r="F30" s="114" t="s">
        <v>27</v>
      </c>
      <c r="G30" s="114"/>
      <c r="H30" s="114"/>
      <c r="I30" s="114"/>
      <c r="J30" s="114"/>
      <c r="K30" s="114"/>
      <c r="L30" s="114"/>
      <c r="M30" s="12"/>
      <c r="N30" s="12"/>
      <c r="O30" s="12"/>
      <c r="P30" s="29"/>
    </row>
    <row r="31" spans="2:16" x14ac:dyDescent="0.25"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2"/>
    </row>
    <row r="34" spans="2:16" x14ac:dyDescent="0.25">
      <c r="B34" s="25" t="s">
        <v>34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</row>
    <row r="35" spans="2:16" x14ac:dyDescent="0.25">
      <c r="B35" s="28"/>
      <c r="C35" s="94" t="str">
        <f>+CONCATENATE("Sin considerar a los residentes de esta región, entre las principales regiones de procedencia de los huespedes nacionales figuran ",E41," con ",FIXED(F41,0)," arribos en esta región (equivalente al ",FIXED(G41*100,1),"% de este total), ",E42," con ",FIXED(F42,0)," arribos (",FIXED(G42*100,1),"%)  y ",E43," con ",FIXED(F43,0)," arribos (",FIXED(G43*100,1)," %). En tanto  ",J41," es el principal lugar de procedencia de los huespedes del exterior con ",FIXED(K41,0),"  arribos (equivalente al ",FIXED(L41*100,1)," % de los arribos del exterior), le sigue ",J42,"  con  ",FIXED(K42,0),"  arribos (",FIXED(L42*100,1)," %) y ",J43," con ",FIXED(K43,0)," (",FIXED(L43*100,1)," %) entre las principales.")</f>
        <v>Sin considerar a los residentes de esta región, entre las principales regiones de procedencia de los huespedes nacionales figuran Lima metropolitana con 109,394 arribos en esta región (equivalente al 34.6% de este total), Arequipa con 72,320 arribos (22.9%)  y Puno con 49,987 arribos (15.8 %). En tanto  Chile es el principal lugar de procedencia de los huespedes del exterior con 190,525  arribos (equivalente al 90.8 % de los arribos del exterior), le sigue Bolivia  con  3,250  arribos (1.5 %) y Colombia con 2,974 (1.4 %) entre las principales.</v>
      </c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29"/>
    </row>
    <row r="36" spans="2:16" x14ac:dyDescent="0.25">
      <c r="B36" s="28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29"/>
    </row>
    <row r="37" spans="2:16" x14ac:dyDescent="0.25">
      <c r="B37" s="28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29"/>
    </row>
    <row r="38" spans="2:16" ht="15" customHeight="1" x14ac:dyDescent="0.25">
      <c r="B38" s="28"/>
      <c r="C38" s="12"/>
      <c r="D38" s="12"/>
      <c r="E38" s="111" t="s">
        <v>48</v>
      </c>
      <c r="F38" s="111"/>
      <c r="G38" s="111"/>
      <c r="H38" s="111"/>
      <c r="I38" s="12"/>
      <c r="J38" s="111" t="s">
        <v>47</v>
      </c>
      <c r="K38" s="111"/>
      <c r="L38" s="111"/>
      <c r="M38" s="12"/>
      <c r="N38" s="12"/>
      <c r="O38" s="12"/>
      <c r="P38" s="29"/>
    </row>
    <row r="39" spans="2:16" x14ac:dyDescent="0.25">
      <c r="B39" s="28"/>
      <c r="C39" s="12"/>
      <c r="D39" s="12"/>
      <c r="E39" s="111"/>
      <c r="F39" s="111"/>
      <c r="G39" s="111"/>
      <c r="H39" s="111"/>
      <c r="I39" s="12"/>
      <c r="J39" s="111"/>
      <c r="K39" s="111"/>
      <c r="L39" s="111"/>
      <c r="M39" s="12"/>
      <c r="N39" s="12"/>
      <c r="O39" s="12"/>
      <c r="P39" s="29"/>
    </row>
    <row r="40" spans="2:16" x14ac:dyDescent="0.25">
      <c r="B40" s="28"/>
      <c r="C40" s="12"/>
      <c r="D40" s="12"/>
      <c r="E40" s="48" t="s">
        <v>28</v>
      </c>
      <c r="F40" s="48" t="s">
        <v>45</v>
      </c>
      <c r="G40" s="48" t="s">
        <v>55</v>
      </c>
      <c r="H40" s="48" t="s">
        <v>46</v>
      </c>
      <c r="I40" s="12"/>
      <c r="J40" s="48" t="s">
        <v>44</v>
      </c>
      <c r="K40" s="48" t="s">
        <v>45</v>
      </c>
      <c r="L40" s="48" t="s">
        <v>46</v>
      </c>
      <c r="M40" s="12"/>
      <c r="N40" s="12"/>
      <c r="O40" s="12"/>
      <c r="P40" s="29"/>
    </row>
    <row r="41" spans="2:16" x14ac:dyDescent="0.25">
      <c r="B41" s="28"/>
      <c r="C41" s="12"/>
      <c r="D41" s="12"/>
      <c r="E41" s="8" t="s">
        <v>81</v>
      </c>
      <c r="F41" s="49">
        <v>109394</v>
      </c>
      <c r="G41" s="50">
        <f t="shared" ref="G41:G49" si="3">+F41/F$49</f>
        <v>0.34649934117170078</v>
      </c>
      <c r="H41" s="50">
        <f t="shared" ref="H41:H48" si="4">+F41/F$52</f>
        <v>0.23176105692228163</v>
      </c>
      <c r="I41" s="12"/>
      <c r="J41" s="8" t="s">
        <v>59</v>
      </c>
      <c r="K41" s="49">
        <v>190525</v>
      </c>
      <c r="L41" s="50">
        <f t="shared" ref="L41:L52" si="5">+K41/K$52</f>
        <v>0.90823934329325851</v>
      </c>
      <c r="M41" s="12"/>
      <c r="N41" s="12"/>
      <c r="O41" s="12"/>
      <c r="P41" s="29"/>
    </row>
    <row r="42" spans="2:16" x14ac:dyDescent="0.25">
      <c r="B42" s="28"/>
      <c r="C42" s="12"/>
      <c r="D42" s="51"/>
      <c r="E42" s="8" t="s">
        <v>68</v>
      </c>
      <c r="F42" s="49">
        <v>72320</v>
      </c>
      <c r="G42" s="50">
        <f t="shared" si="3"/>
        <v>0.22906953172511657</v>
      </c>
      <c r="H42" s="50">
        <f t="shared" si="4"/>
        <v>0.15321644364973772</v>
      </c>
      <c r="I42" s="12"/>
      <c r="J42" s="8" t="s">
        <v>90</v>
      </c>
      <c r="K42" s="49">
        <v>3250</v>
      </c>
      <c r="L42" s="50">
        <f t="shared" si="5"/>
        <v>1.5492863748605642E-2</v>
      </c>
      <c r="M42" s="12"/>
      <c r="N42" s="12"/>
      <c r="O42" s="12"/>
      <c r="P42" s="29"/>
    </row>
    <row r="43" spans="2:16" x14ac:dyDescent="0.25">
      <c r="B43" s="28"/>
      <c r="C43" s="12"/>
      <c r="D43" s="12"/>
      <c r="E43" s="8" t="s">
        <v>72</v>
      </c>
      <c r="F43" s="49">
        <v>49987</v>
      </c>
      <c r="G43" s="50">
        <f t="shared" si="3"/>
        <v>0.15833101054125279</v>
      </c>
      <c r="H43" s="50">
        <f t="shared" si="4"/>
        <v>0.10590196859401879</v>
      </c>
      <c r="I43" s="12"/>
      <c r="J43" s="8" t="s">
        <v>58</v>
      </c>
      <c r="K43" s="49">
        <v>2974</v>
      </c>
      <c r="L43" s="50">
        <f t="shared" si="5"/>
        <v>1.4177162088724056E-2</v>
      </c>
      <c r="M43" s="12"/>
      <c r="N43" s="12"/>
      <c r="O43" s="12"/>
      <c r="P43" s="29"/>
    </row>
    <row r="44" spans="2:16" x14ac:dyDescent="0.25">
      <c r="B44" s="28"/>
      <c r="C44" s="12"/>
      <c r="D44" s="12"/>
      <c r="E44" s="8" t="s">
        <v>71</v>
      </c>
      <c r="F44" s="49">
        <v>29735</v>
      </c>
      <c r="G44" s="50">
        <f t="shared" si="3"/>
        <v>9.4183939793229268E-2</v>
      </c>
      <c r="H44" s="50">
        <f t="shared" si="4"/>
        <v>6.2996279755599432E-2</v>
      </c>
      <c r="I44" s="12"/>
      <c r="J44" s="8" t="s">
        <v>41</v>
      </c>
      <c r="K44" s="49">
        <v>2366</v>
      </c>
      <c r="L44" s="50">
        <f t="shared" si="5"/>
        <v>1.1278804808984907E-2</v>
      </c>
      <c r="M44" s="12"/>
      <c r="N44" s="12"/>
      <c r="O44" s="12"/>
      <c r="P44" s="29"/>
    </row>
    <row r="45" spans="2:16" x14ac:dyDescent="0.25">
      <c r="B45" s="28"/>
      <c r="C45" s="12"/>
      <c r="D45" s="12"/>
      <c r="E45" s="8" t="s">
        <v>69</v>
      </c>
      <c r="F45" s="49">
        <v>14208</v>
      </c>
      <c r="G45" s="50">
        <f t="shared" si="3"/>
        <v>4.5003040745996349E-2</v>
      </c>
      <c r="H45" s="50">
        <f t="shared" si="4"/>
        <v>3.01009296373821E-2</v>
      </c>
      <c r="I45" s="12"/>
      <c r="J45" s="8" t="s">
        <v>87</v>
      </c>
      <c r="K45" s="49">
        <v>2164</v>
      </c>
      <c r="L45" s="50">
        <f t="shared" si="5"/>
        <v>1.0315863739071573E-2</v>
      </c>
      <c r="M45" s="12"/>
      <c r="N45" s="12"/>
      <c r="O45" s="12"/>
      <c r="P45" s="29"/>
    </row>
    <row r="46" spans="2:16" x14ac:dyDescent="0.25">
      <c r="B46" s="28"/>
      <c r="C46" s="12"/>
      <c r="D46" s="12"/>
      <c r="E46" s="8" t="s">
        <v>82</v>
      </c>
      <c r="F46" s="49">
        <v>5243</v>
      </c>
      <c r="G46" s="50">
        <f t="shared" si="3"/>
        <v>1.6606907561321712E-2</v>
      </c>
      <c r="H46" s="50">
        <f t="shared" si="4"/>
        <v>1.1107768446564917E-2</v>
      </c>
      <c r="I46" s="12"/>
      <c r="J46" s="8" t="s">
        <v>93</v>
      </c>
      <c r="K46" s="49">
        <v>2096</v>
      </c>
      <c r="L46" s="50">
        <f t="shared" si="5"/>
        <v>9.9917053591007457E-3</v>
      </c>
      <c r="M46" s="12"/>
      <c r="N46" s="12"/>
      <c r="O46" s="12"/>
      <c r="P46" s="29"/>
    </row>
    <row r="47" spans="2:16" x14ac:dyDescent="0.25">
      <c r="B47" s="28"/>
      <c r="C47" s="12"/>
      <c r="D47" s="12"/>
      <c r="E47" s="8" t="s">
        <v>54</v>
      </c>
      <c r="F47" s="49">
        <v>4526</v>
      </c>
      <c r="G47" s="50">
        <f t="shared" si="3"/>
        <v>1.433585039529698E-2</v>
      </c>
      <c r="H47" s="50">
        <f t="shared" si="4"/>
        <v>9.5887392693406095E-3</v>
      </c>
      <c r="I47" s="12"/>
      <c r="J47" s="8" t="s">
        <v>94</v>
      </c>
      <c r="K47" s="49">
        <v>1758</v>
      </c>
      <c r="L47" s="50">
        <f t="shared" si="5"/>
        <v>8.3804475292457593E-3</v>
      </c>
      <c r="M47" s="12"/>
      <c r="N47" s="12"/>
      <c r="O47" s="12"/>
      <c r="P47" s="29"/>
    </row>
    <row r="48" spans="2:16" x14ac:dyDescent="0.25">
      <c r="B48" s="28"/>
      <c r="C48" s="12"/>
      <c r="D48" s="12"/>
      <c r="E48" s="8" t="s">
        <v>43</v>
      </c>
      <c r="F48" s="49">
        <v>30299</v>
      </c>
      <c r="G48" s="50">
        <f t="shared" si="3"/>
        <v>9.5970378066085549E-2</v>
      </c>
      <c r="H48" s="50">
        <f t="shared" si="4"/>
        <v>6.4191164631407671E-2</v>
      </c>
      <c r="I48" s="12"/>
      <c r="J48" s="8" t="s">
        <v>95</v>
      </c>
      <c r="K48" s="49">
        <v>826</v>
      </c>
      <c r="L48" s="50">
        <f t="shared" si="5"/>
        <v>3.9375709096456189E-3</v>
      </c>
      <c r="M48" s="12"/>
      <c r="N48" s="12"/>
      <c r="O48" s="12"/>
      <c r="P48" s="29"/>
    </row>
    <row r="49" spans="2:16" x14ac:dyDescent="0.25">
      <c r="B49" s="28"/>
      <c r="C49" s="12"/>
      <c r="D49" s="12"/>
      <c r="E49" s="52" t="s">
        <v>18</v>
      </c>
      <c r="F49" s="53">
        <f>SUM(F41:F48)</f>
        <v>315712</v>
      </c>
      <c r="G49" s="54">
        <f t="shared" si="3"/>
        <v>1</v>
      </c>
      <c r="H49" s="50"/>
      <c r="I49" s="12"/>
      <c r="J49" s="8" t="s">
        <v>57</v>
      </c>
      <c r="K49" s="49">
        <v>512</v>
      </c>
      <c r="L49" s="50">
        <f t="shared" si="5"/>
        <v>2.4407219197803351E-3</v>
      </c>
      <c r="M49" s="12"/>
      <c r="N49" s="12"/>
      <c r="O49" s="12"/>
      <c r="P49" s="29"/>
    </row>
    <row r="50" spans="2:16" x14ac:dyDescent="0.25">
      <c r="B50" s="28"/>
      <c r="C50" s="12"/>
      <c r="D50" s="12"/>
      <c r="E50" s="8"/>
      <c r="F50" s="49"/>
      <c r="G50" s="8"/>
      <c r="H50" s="50"/>
      <c r="I50" s="12"/>
      <c r="J50" s="8" t="s">
        <v>35</v>
      </c>
      <c r="K50" s="49">
        <v>430</v>
      </c>
      <c r="L50" s="50">
        <f t="shared" si="5"/>
        <v>2.0498250498155158E-3</v>
      </c>
      <c r="M50" s="12"/>
      <c r="N50" s="12"/>
      <c r="O50" s="12"/>
      <c r="P50" s="29"/>
    </row>
    <row r="51" spans="2:16" x14ac:dyDescent="0.25">
      <c r="B51" s="28"/>
      <c r="C51" s="12"/>
      <c r="D51" s="12"/>
      <c r="E51" s="8" t="s">
        <v>73</v>
      </c>
      <c r="F51" s="49">
        <v>156300</v>
      </c>
      <c r="G51" s="8"/>
      <c r="H51" s="50">
        <f>+F51/F$52</f>
        <v>0.33113564909366711</v>
      </c>
      <c r="I51" s="12"/>
      <c r="J51" s="8" t="s">
        <v>43</v>
      </c>
      <c r="K51" s="49">
        <v>2873</v>
      </c>
      <c r="L51" s="50">
        <f t="shared" si="5"/>
        <v>1.3695691553767387E-2</v>
      </c>
      <c r="M51" s="12"/>
      <c r="N51" s="12"/>
      <c r="O51" s="12"/>
      <c r="P51" s="29"/>
    </row>
    <row r="52" spans="2:16" x14ac:dyDescent="0.25">
      <c r="B52" s="28"/>
      <c r="C52" s="12"/>
      <c r="D52" s="12"/>
      <c r="E52" s="52" t="s">
        <v>18</v>
      </c>
      <c r="F52" s="53">
        <f>+F51+F49</f>
        <v>472012</v>
      </c>
      <c r="G52" s="52"/>
      <c r="H52" s="54">
        <f>+F52/F$52</f>
        <v>1</v>
      </c>
      <c r="I52" s="12"/>
      <c r="J52" s="52" t="s">
        <v>18</v>
      </c>
      <c r="K52" s="53">
        <f>SUM(K41:K51)</f>
        <v>209774</v>
      </c>
      <c r="L52" s="54">
        <f t="shared" si="5"/>
        <v>1</v>
      </c>
      <c r="M52" s="12"/>
      <c r="N52" s="12"/>
      <c r="O52" s="12"/>
      <c r="P52" s="29"/>
    </row>
    <row r="53" spans="2:16" x14ac:dyDescent="0.25">
      <c r="B53" s="28"/>
      <c r="C53" s="12"/>
      <c r="D53" s="12"/>
      <c r="E53" s="55" t="s">
        <v>49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29"/>
    </row>
    <row r="54" spans="2:16" x14ac:dyDescent="0.25">
      <c r="B54" s="28"/>
      <c r="C54" s="12"/>
      <c r="D54" s="12"/>
      <c r="E54" s="112" t="s">
        <v>56</v>
      </c>
      <c r="F54" s="112"/>
      <c r="G54" s="112"/>
      <c r="H54" s="112"/>
      <c r="I54" s="112"/>
      <c r="J54" s="112"/>
      <c r="K54" s="112"/>
      <c r="L54" s="112"/>
      <c r="M54" s="12"/>
      <c r="N54" s="12"/>
      <c r="O54" s="12"/>
      <c r="P54" s="29"/>
    </row>
    <row r="55" spans="2:16" x14ac:dyDescent="0.25">
      <c r="B55" s="30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</row>
  </sheetData>
  <mergeCells count="11">
    <mergeCell ref="F30:L30"/>
    <mergeCell ref="C35:O36"/>
    <mergeCell ref="E38:H39"/>
    <mergeCell ref="J38:L39"/>
    <mergeCell ref="E54:L54"/>
    <mergeCell ref="B1:P2"/>
    <mergeCell ref="C7:O8"/>
    <mergeCell ref="F10:L10"/>
    <mergeCell ref="N20:O21"/>
    <mergeCell ref="C26:D29"/>
    <mergeCell ref="F26:L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Carátula</vt:lpstr>
      <vt:lpstr>Índice</vt:lpstr>
      <vt:lpstr>Sur</vt:lpstr>
      <vt:lpstr>Arequipa</vt:lpstr>
      <vt:lpstr>Cusco</vt:lpstr>
      <vt:lpstr>Madre de Dios</vt:lpstr>
      <vt:lpstr>Moquegua</vt:lpstr>
      <vt:lpstr>Puno</vt:lpstr>
      <vt:lpstr>Tacna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2017-05-12T16:16:22Z</dcterms:modified>
</cp:coreProperties>
</file>